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.Wassam\Commonwealth of Massachusetts\ENE Workgroup - Renewables\RPS\Compliance_Annual RPS-APS Reports\2021 Final\"/>
    </mc:Choice>
  </mc:AlternateContent>
  <xr:revisionPtr revIDLastSave="0" documentId="13_ncr:1_{809F59BE-6963-4BA9-9EC7-B02A2E91DB1C}" xr6:coauthVersionLast="47" xr6:coauthVersionMax="47" xr10:uidLastSave="{00000000-0000-0000-0000-000000000000}"/>
  <bookViews>
    <workbookView xWindow="400" yWindow="660" windowWidth="15940" windowHeight="8440" xr2:uid="{7C170A8E-E59B-4396-8AD6-87F9CCC69397}"/>
  </bookViews>
  <sheets>
    <sheet name="Cover" sheetId="17" r:id="rId1"/>
    <sheet name="1. Index" sheetId="1" r:id="rId2"/>
    <sheet name="2. Min. Std." sheetId="26" r:id="rId3"/>
    <sheet name="3. RPS Class I" sheetId="2" r:id="rId4"/>
    <sheet name="3. RPS Class I Graphics" sheetId="20" r:id="rId5"/>
    <sheet name="4. SREC" sheetId="3" r:id="rId6"/>
    <sheet name="5. SREC II" sheetId="4" r:id="rId7"/>
    <sheet name="6. Class I Combined" sheetId="14" r:id="rId8"/>
    <sheet name="7. RPS Class II" sheetId="5" r:id="rId9"/>
    <sheet name="7. RPS Class II Graphics" sheetId="21" r:id="rId10"/>
    <sheet name="8. Waste-to-Energy" sheetId="6" r:id="rId11"/>
    <sheet name="9. APS" sheetId="7" r:id="rId12"/>
    <sheet name="9. APS Graphics" sheetId="22" r:id="rId13"/>
    <sheet name="10. CPS" sheetId="8" r:id="rId14"/>
    <sheet name="10. CPS Graphics" sheetId="23" r:id="rId15"/>
    <sheet name="11. CES" sheetId="9" r:id="rId16"/>
    <sheet name="12. CES-E" sheetId="25" r:id="rId17"/>
    <sheet name="13. Est. Costs" sheetId="13" r:id="rId18"/>
    <sheet name="14. Suppliers" sheetId="27" r:id="rId19"/>
    <sheet name="15. Non-Compliance" sheetId="12" r:id="rId20"/>
    <sheet name="16. EDC Report Tables" sheetId="10" r:id="rId21"/>
    <sheet name="17. Voluntary Green RECs" sheetId="24" r:id="rId22"/>
  </sheets>
  <externalReferences>
    <externalReference r:id="rId23"/>
  </externalReferences>
  <definedNames>
    <definedName name="_Hlk51755206" localSheetId="18">'14. Suppliers'!$B$3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3" l="1"/>
  <c r="C18" i="13" s="1"/>
  <c r="F9" i="13"/>
  <c r="F17" i="13" s="1"/>
  <c r="E9" i="13"/>
  <c r="G9" i="13" s="1"/>
  <c r="C9" i="13"/>
  <c r="C17" i="13" s="1"/>
  <c r="E17" i="13" s="1"/>
  <c r="G17" i="13" s="1"/>
  <c r="F8" i="13"/>
  <c r="F16" i="13" s="1"/>
  <c r="C8" i="13"/>
  <c r="E8" i="13" s="1"/>
  <c r="G8" i="13" s="1"/>
  <c r="F7" i="13"/>
  <c r="F15" i="13" s="1"/>
  <c r="C7" i="13"/>
  <c r="E7" i="13" s="1"/>
  <c r="G7" i="13" s="1"/>
  <c r="F6" i="13"/>
  <c r="F14" i="13" s="1"/>
  <c r="C6" i="13"/>
  <c r="E6" i="13" s="1"/>
  <c r="G6" i="13" s="1"/>
  <c r="F5" i="13"/>
  <c r="F13" i="13" s="1"/>
  <c r="E5" i="13"/>
  <c r="G5" i="13" s="1"/>
  <c r="C5" i="13"/>
  <c r="C13" i="13" s="1"/>
  <c r="E13" i="13" s="1"/>
  <c r="G13" i="13" s="1"/>
  <c r="F4" i="13"/>
  <c r="F12" i="13" s="1"/>
  <c r="C4" i="13"/>
  <c r="E4" i="13" s="1"/>
  <c r="G4" i="13" s="1"/>
  <c r="F3" i="13"/>
  <c r="F10" i="13" s="1"/>
  <c r="C3" i="13"/>
  <c r="E3" i="13" s="1"/>
  <c r="G10" i="24"/>
  <c r="F10" i="24"/>
  <c r="E10" i="24"/>
  <c r="C10" i="24"/>
  <c r="B10" i="24"/>
  <c r="G9" i="24"/>
  <c r="G8" i="24"/>
  <c r="G7" i="24"/>
  <c r="G6" i="24"/>
  <c r="G5" i="24"/>
  <c r="G4" i="24"/>
  <c r="G3" i="24"/>
  <c r="H8" i="13" l="1"/>
  <c r="H7" i="13"/>
  <c r="H5" i="13"/>
  <c r="H4" i="13"/>
  <c r="H9" i="13"/>
  <c r="E10" i="13"/>
  <c r="G3" i="13"/>
  <c r="H13" i="13"/>
  <c r="H17" i="13"/>
  <c r="H6" i="13"/>
  <c r="C11" i="13"/>
  <c r="E11" i="13" s="1"/>
  <c r="C15" i="13"/>
  <c r="E15" i="13" s="1"/>
  <c r="G15" i="13" s="1"/>
  <c r="F11" i="13"/>
  <c r="F18" i="13" s="1"/>
  <c r="C14" i="13"/>
  <c r="E14" i="13" s="1"/>
  <c r="G14" i="13" s="1"/>
  <c r="C12" i="13"/>
  <c r="E12" i="13" s="1"/>
  <c r="G12" i="13" s="1"/>
  <c r="C16" i="13"/>
  <c r="E16" i="13" s="1"/>
  <c r="G16" i="13" s="1"/>
  <c r="E18" i="13" l="1"/>
  <c r="G11" i="13"/>
  <c r="H16" i="13"/>
  <c r="H12" i="13"/>
  <c r="H15" i="13"/>
  <c r="H14" i="13"/>
  <c r="H3" i="13"/>
  <c r="G10" i="13"/>
  <c r="C6" i="12"/>
  <c r="D6" i="12"/>
  <c r="B6" i="12"/>
  <c r="H10" i="13" l="1"/>
  <c r="I5" i="13"/>
  <c r="I7" i="13"/>
  <c r="I4" i="13"/>
  <c r="I9" i="13"/>
  <c r="I6" i="13"/>
  <c r="I8" i="13"/>
  <c r="I3" i="13"/>
  <c r="G18" i="13"/>
  <c r="H11" i="13"/>
  <c r="B40" i="7"/>
  <c r="C40" i="7" s="1"/>
  <c r="I10" i="13" l="1"/>
  <c r="H18" i="13"/>
  <c r="I13" i="13"/>
  <c r="I17" i="13"/>
  <c r="I16" i="13"/>
  <c r="I12" i="13"/>
  <c r="I14" i="13"/>
  <c r="I15" i="13"/>
  <c r="I11" i="13"/>
  <c r="I18" i="13" s="1"/>
  <c r="C36" i="7"/>
  <c r="C35" i="7"/>
  <c r="C34" i="7"/>
  <c r="C33" i="7"/>
  <c r="C38" i="7"/>
  <c r="C37" i="7"/>
  <c r="C31" i="7"/>
  <c r="C32" i="7"/>
  <c r="C39" i="7"/>
  <c r="B27" i="2"/>
  <c r="C27" i="2"/>
  <c r="D27" i="2"/>
</calcChain>
</file>

<file path=xl/sharedStrings.xml><?xml version="1.0" encoding="utf-8"?>
<sst xmlns="http://schemas.openxmlformats.org/spreadsheetml/2006/main" count="789" uniqueCount="429">
  <si>
    <t>2021 Annual Compliance Report</t>
  </si>
  <si>
    <t>Renewable Energy Portfolio Standard (RPS)</t>
  </si>
  <si>
    <t>Alternative Energy Portfolio Standard (APS)</t>
  </si>
  <si>
    <t>Clean Peak Energy Standard (CPS)</t>
  </si>
  <si>
    <t>Clean Energy Standard (CES)</t>
  </si>
  <si>
    <t>This represents the 2021 Annual Compliance Report for the Renewable</t>
  </si>
  <si>
    <t>Energy Portfolio Standard (RPS), the Alternative Energy Portfolio Standard (APS),</t>
  </si>
  <si>
    <t>the Clean Energy Portfolio Standard (CPS), and the Clean Energy Standard (CES),</t>
  </si>
  <si>
    <t>including the Clean Energy Standard for Existing Clean Energy Generation Units</t>
  </si>
  <si>
    <t>(CES-E).  The report details to what extent compliance was achieved through</t>
  </si>
  <si>
    <t>renewable generation certificates, banked energy certificates, and alternative</t>
  </si>
  <si>
    <t>compliance payments.</t>
  </si>
  <si>
    <t>Renewable  and Alternative Energy Division</t>
  </si>
  <si>
    <t>Department of Energy Resources</t>
  </si>
  <si>
    <t>Executive Office of Energy and Environmental Affairs</t>
  </si>
  <si>
    <t xml:space="preserve">Commonwealth of Massachusetts </t>
  </si>
  <si>
    <t>Tab</t>
  </si>
  <si>
    <t>Table</t>
  </si>
  <si>
    <t>Title</t>
  </si>
  <si>
    <t>2. Min.Std.</t>
  </si>
  <si>
    <t>Table 2</t>
  </si>
  <si>
    <t>Minimum Standards, 2021</t>
  </si>
  <si>
    <t>3.RPS Class I</t>
  </si>
  <si>
    <t>Table 3a</t>
  </si>
  <si>
    <t>Compliance Analysis for Renewable Energy Portfolio Standard (RPS) Class I</t>
  </si>
  <si>
    <t>Table 3b</t>
  </si>
  <si>
    <t>SMART Class I RECS</t>
  </si>
  <si>
    <t>Table 3c</t>
  </si>
  <si>
    <t>RPS Class I RECS by Location and Fuel Type, 2021</t>
  </si>
  <si>
    <t>Table 3d</t>
  </si>
  <si>
    <t>RPS Class I RECS by Fuel Type, 2003 - 2021</t>
  </si>
  <si>
    <t>Table 3e</t>
  </si>
  <si>
    <t>RPS Class I RECS by Location, 2003 - 2021</t>
  </si>
  <si>
    <t>4.SREC</t>
  </si>
  <si>
    <t>Table 4</t>
  </si>
  <si>
    <t>Compliance Analysis for Solar Carve Out (SCO)</t>
  </si>
  <si>
    <t>5.SRECII</t>
  </si>
  <si>
    <t>Table 5</t>
  </si>
  <si>
    <t>Compliance Analysis for Solar Carve Out II (SCO II)</t>
  </si>
  <si>
    <t>6.Class I Combined</t>
  </si>
  <si>
    <t>Table 6</t>
  </si>
  <si>
    <t>Compliance Analysis for RPS Class I (combined)</t>
  </si>
  <si>
    <t>7.RPS Class II</t>
  </si>
  <si>
    <t>Table 7</t>
  </si>
  <si>
    <t>Compliance Analysis for Renewable Energy Portfolio Standard Class II - Renewable</t>
  </si>
  <si>
    <t>8. waste-to-Energy</t>
  </si>
  <si>
    <t>Table 8</t>
  </si>
  <si>
    <t>Compliance Analysis for Renewable Energy Portfolio Standard (RPS) Class II - Waste-to-Energy</t>
  </si>
  <si>
    <t>9.APS</t>
  </si>
  <si>
    <t>Table 9a</t>
  </si>
  <si>
    <t>Compliance Analysis for Alternative Energy Portfolio Standard (APS)</t>
  </si>
  <si>
    <t>Table 9b</t>
  </si>
  <si>
    <t>APS AECS by Location and Fuel Type, 2021</t>
  </si>
  <si>
    <t>Table 9c</t>
  </si>
  <si>
    <t>APS AECS by Fuel Type, 2021</t>
  </si>
  <si>
    <t>10.CPS</t>
  </si>
  <si>
    <t>Table 10a</t>
  </si>
  <si>
    <t>Compliance Analysis for Clean Energy Peak Standard (CPS)</t>
  </si>
  <si>
    <t>Table 10b</t>
  </si>
  <si>
    <t>CPS CPECs by Fuel Type, 2021</t>
  </si>
  <si>
    <t>`11.CES</t>
  </si>
  <si>
    <t>Table 11a</t>
  </si>
  <si>
    <t>Compliance Analysis for Clean Energy Standard (CES)</t>
  </si>
  <si>
    <t>Table 11b</t>
  </si>
  <si>
    <t>CES CECS by Location and Fuel Type, 2021</t>
  </si>
  <si>
    <t>12.CES-E</t>
  </si>
  <si>
    <t>Table 12a</t>
  </si>
  <si>
    <t xml:space="preserve">Compliance Analysis for Clean Energy Standard Existing Clean Generation Unit (CES-E) </t>
  </si>
  <si>
    <t>Table 12b</t>
  </si>
  <si>
    <t>CES-E by Location and Fuel Type, 2021</t>
  </si>
  <si>
    <t>13.Est.Costs</t>
  </si>
  <si>
    <t>Table 13</t>
  </si>
  <si>
    <t>Projected Low and High Costs of Renewables Standards, 2021</t>
  </si>
  <si>
    <t>14.Suppliers</t>
  </si>
  <si>
    <t>Table 14</t>
  </si>
  <si>
    <t>Retail Electricity Suppliers, 2021</t>
  </si>
  <si>
    <t>15. Non-Compliance</t>
  </si>
  <si>
    <t>Table 15</t>
  </si>
  <si>
    <t>Non-Compliant Retail Electricity Suppliers, 2021</t>
  </si>
  <si>
    <t>16.EDC Report Tables</t>
  </si>
  <si>
    <t>EDC Report Table A</t>
  </si>
  <si>
    <t>RPS Class I</t>
  </si>
  <si>
    <t>EDC Report Table B</t>
  </si>
  <si>
    <t>SCO</t>
  </si>
  <si>
    <t>EDC Report Table C</t>
  </si>
  <si>
    <t>SCO II</t>
  </si>
  <si>
    <t>EDC Report Table D</t>
  </si>
  <si>
    <t>RPS CLASS II - RENEWABLE</t>
  </si>
  <si>
    <t>EDC Report Table E</t>
  </si>
  <si>
    <t>RPS CLASS II - Waste-to-Energy</t>
  </si>
  <si>
    <t>EDC Report Table F</t>
  </si>
  <si>
    <t>APS</t>
  </si>
  <si>
    <t>EDC Report Table G</t>
  </si>
  <si>
    <t>CPS</t>
  </si>
  <si>
    <t>17. Voluntary Green RECs</t>
  </si>
  <si>
    <t>Table 17</t>
  </si>
  <si>
    <t>Voluntary (Green) Class I Renewable RECs Reported to RGGI (by state and fuel)</t>
  </si>
  <si>
    <t>Figure</t>
  </si>
  <si>
    <t>3. RPS Class I Graphics</t>
  </si>
  <si>
    <t>Figure 3a</t>
  </si>
  <si>
    <t>RPS Class I RECS by Fuel Type, 2021</t>
  </si>
  <si>
    <t>Figure 3b</t>
  </si>
  <si>
    <t>RPS Class I RECS by Location, 2021</t>
  </si>
  <si>
    <t>7. RPS Class II Graphics</t>
  </si>
  <si>
    <t>Figure 7</t>
  </si>
  <si>
    <t>RPS Class II - Renewable Generation Certificates by Location, 2021</t>
  </si>
  <si>
    <t>9. APS Graphics</t>
  </si>
  <si>
    <t>Figure 9</t>
  </si>
  <si>
    <t>APS Generation Certificates by Fuel Type, 2021</t>
  </si>
  <si>
    <t>10. CPS Graphics</t>
  </si>
  <si>
    <t>Figure 10</t>
  </si>
  <si>
    <t>CPS Generation Certificates by Fuel Type, 2021</t>
  </si>
  <si>
    <t>Table 2: Minimum Standards, 2021</t>
  </si>
  <si>
    <t>RPS Class I
Including Solar Carve-Outs</t>
  </si>
  <si>
    <t>Solar Carve Out</t>
  </si>
  <si>
    <t>Exempt Load Under Contract</t>
  </si>
  <si>
    <t>Minimum Standard</t>
  </si>
  <si>
    <t>Before 1/1/2019</t>
  </si>
  <si>
    <t>Before 6/28/2013</t>
  </si>
  <si>
    <t>On or after 1/1/2019</t>
  </si>
  <si>
    <t>On or after 6/28/2013</t>
  </si>
  <si>
    <t>RPS Class II</t>
  </si>
  <si>
    <t>Solar Carve Out II</t>
  </si>
  <si>
    <t>RPS Class II Renewable</t>
  </si>
  <si>
    <t>RPS Class II             Waste-to-Energy</t>
  </si>
  <si>
    <t>Before 4/25/2014</t>
  </si>
  <si>
    <t>On or after 4/25/2014 and before 5/8/2016</t>
  </si>
  <si>
    <t>On or after 5/8/2016</t>
  </si>
  <si>
    <t>Alternative Energy Portfolio Standard</t>
  </si>
  <si>
    <t>Clean Peak Standard</t>
  </si>
  <si>
    <t>Before 1/1/2020</t>
  </si>
  <si>
    <t>On or after 1/1/2020</t>
  </si>
  <si>
    <t>CES</t>
  </si>
  <si>
    <t>CES-E</t>
  </si>
  <si>
    <t>Clean Energy Standard</t>
  </si>
  <si>
    <t xml:space="preserve">Clean Energy Standard for Clean Existing Generation Units </t>
  </si>
  <si>
    <t>Before 10/4/2019</t>
  </si>
  <si>
    <t>Incremental Minimum Standard</t>
  </si>
  <si>
    <t>On or after 10/4/2019</t>
  </si>
  <si>
    <t>Table 3a: Compliance Analysis for Renewable Energy Portfolio Standard (RPS) Class I [MWh unless otherwise noted]</t>
  </si>
  <si>
    <t>RPS Class I Compliance Analysis</t>
  </si>
  <si>
    <t>Retail Sales (Retail Load Obligation)</t>
  </si>
  <si>
    <t>Average Net Minimum Standard *</t>
  </si>
  <si>
    <t>Aggregated Compliance Obligation</t>
  </si>
  <si>
    <t>Non-Compliance</t>
  </si>
  <si>
    <t>Net Compliance Obligation</t>
  </si>
  <si>
    <t>Class I RECs Settled by LSEs</t>
  </si>
  <si>
    <t>minus Surplus Class I RECs</t>
  </si>
  <si>
    <t>Net Class I RECs for Compliance</t>
  </si>
  <si>
    <t>plus Banked from Prior Year Surpluses</t>
  </si>
  <si>
    <t>Total Class I RECs used for Compliance</t>
  </si>
  <si>
    <t>plus ACP Credits</t>
  </si>
  <si>
    <t>Total Credits used for Compliance</t>
  </si>
  <si>
    <t>Surplus Attributes Banked Forward</t>
  </si>
  <si>
    <t>ACP Receipts</t>
  </si>
  <si>
    <t>* Average Net Minimum Standard equals Minimum Standard less Solar Carve-out and Solar Carve-out II Minimum Standards</t>
  </si>
  <si>
    <t>Table 3b: SMART Class I RECS</t>
  </si>
  <si>
    <t>Electric Distribution Companies</t>
  </si>
  <si>
    <t>Eversource</t>
  </si>
  <si>
    <t xml:space="preserve">Fitchburg Gas &amp; Electric </t>
  </si>
  <si>
    <t>National Grid</t>
  </si>
  <si>
    <t>Total</t>
  </si>
  <si>
    <t>Table 3c: RPS Class I RECS by Location and Fuel Type, 2021</t>
  </si>
  <si>
    <t>Location</t>
  </si>
  <si>
    <t>Anaerobic Digester</t>
  </si>
  <si>
    <t>Biomass</t>
  </si>
  <si>
    <t>Hydro</t>
  </si>
  <si>
    <t>Landfill Gas</t>
  </si>
  <si>
    <t>Solar</t>
  </si>
  <si>
    <t>Wind</t>
  </si>
  <si>
    <t>CT</t>
  </si>
  <si>
    <t>ME</t>
  </si>
  <si>
    <t>MA</t>
  </si>
  <si>
    <t>NH</t>
  </si>
  <si>
    <t>RI</t>
  </si>
  <si>
    <t>VT</t>
  </si>
  <si>
    <t>NY</t>
  </si>
  <si>
    <t>CANADA</t>
  </si>
  <si>
    <t>Table 3d: RPS Class I RECS by Fuel Type, 2003 - 2021</t>
  </si>
  <si>
    <t>Fuel Type</t>
  </si>
  <si>
    <t>Marine/Hydrokinetic</t>
  </si>
  <si>
    <t>Table 3e: RPS Class I RECS by Location, 2003 - 2021</t>
  </si>
  <si>
    <t>NMISA</t>
  </si>
  <si>
    <t>Figure 3a: RPS Class I RECS by Fuel Type, 2021</t>
  </si>
  <si>
    <t>Figure 3b: RPS Class I RECS by Location, 2021</t>
  </si>
  <si>
    <t>Table 4: Compliance Analysis for Solar Carve Out (SCO) [MWh unless otherwise noted]</t>
  </si>
  <si>
    <t>SCO Compliance Analysis</t>
  </si>
  <si>
    <t>SRECs Settled by LSEs</t>
  </si>
  <si>
    <t>minus Total Surplus SRECs</t>
  </si>
  <si>
    <t>Net SRECs for Compliance</t>
  </si>
  <si>
    <t>Total SRECs Used for Compliance</t>
  </si>
  <si>
    <t>Plus Total ACP Credits</t>
  </si>
  <si>
    <t>Total Credits Used for Compliance</t>
  </si>
  <si>
    <t>Reminted Auction SRECs Used</t>
  </si>
  <si>
    <t>SRECs Placed in Auction</t>
  </si>
  <si>
    <t>* Average Net Minimum Standard may be less than Minimum Standard due to exempt load</t>
  </si>
  <si>
    <t>Table 5: Compliance Analysis for Solar Carve Out II (SCO II) [MWh unless otherwise noted]</t>
  </si>
  <si>
    <t>SCO II Compliance Analysis</t>
  </si>
  <si>
    <t>SREC IIs Settled by LSEs</t>
  </si>
  <si>
    <t>minus Total Surplus SREC IIs</t>
  </si>
  <si>
    <t>Net SREC IIs for Compliance</t>
  </si>
  <si>
    <t>Total SREC IIs Used for Compliance</t>
  </si>
  <si>
    <t>plus Total ACP Credits</t>
  </si>
  <si>
    <t>Reminted Auction SREC IIs Used</t>
  </si>
  <si>
    <t>SREC IIs Placed in Auction</t>
  </si>
  <si>
    <t>Table 6: Compliance Analysis for RPS Class I (combined) [MWh unless otherwise noted]</t>
  </si>
  <si>
    <t>Class I Renewable Compliance Analysis (combined)</t>
  </si>
  <si>
    <t>Table 7a: Compliance Analysis for Renewable Energy Portfolio Standard Class II - Renewable [MWh unless otherwise noted]</t>
  </si>
  <si>
    <t>RPS Class II Renewable Compliance Analysis</t>
  </si>
  <si>
    <t>Class II RECs Settled by LSEs</t>
  </si>
  <si>
    <t>minus total surplus Class II RECs</t>
  </si>
  <si>
    <t>Net RECs for Compliance</t>
  </si>
  <si>
    <t>Total RECs used for Compliance</t>
  </si>
  <si>
    <t>plus total ACP Credits</t>
  </si>
  <si>
    <t>Table 7b: RPS Class II - Renewable Generation Certificates by Location, 2009 - 2021</t>
  </si>
  <si>
    <t>TOTAL</t>
  </si>
  <si>
    <t>Figure 7: RPS Class II - Renewable Generation Certificates by Location, 2021</t>
  </si>
  <si>
    <t>Table 8: Compliance Analysis for Renewable Energy Portfolio Standard (RPS) Class II - Waste-to-Energy [MWh unless otherwise noted]</t>
  </si>
  <si>
    <t>RPS Class II Waste-to-Energy Compliance Analysis</t>
  </si>
  <si>
    <t>WECs Settled by LSEs</t>
  </si>
  <si>
    <t>minus total surplus WECs</t>
  </si>
  <si>
    <t>Net WECs for Compliance</t>
  </si>
  <si>
    <t>Total WECs used for Compliance</t>
  </si>
  <si>
    <t>Table 9a: Compliance Analysis for Alternative Energy Portfolio Standard (APS) [MWh unless otherwise noted]</t>
  </si>
  <si>
    <t>APS Compliance Analysis</t>
  </si>
  <si>
    <t>AECs Settled by LSEs</t>
  </si>
  <si>
    <t>minus Surplus AECs</t>
  </si>
  <si>
    <t>Net AECs for Compliance</t>
  </si>
  <si>
    <t>Total AECs used for Compliance</t>
  </si>
  <si>
    <t>Table 9b: APS AECS by Location and Fuel Type, 2021</t>
  </si>
  <si>
    <t>Bioenergy</t>
  </si>
  <si>
    <t>CHP</t>
  </si>
  <si>
    <t>Digester Gas</t>
  </si>
  <si>
    <t>Fuel Cell</t>
  </si>
  <si>
    <t>Heat Pump
Air</t>
  </si>
  <si>
    <t>Heat Pump
Ground</t>
  </si>
  <si>
    <t>Liquid
Biofuel</t>
  </si>
  <si>
    <t>Solar Thermal</t>
  </si>
  <si>
    <t>Waste-to-Energy</t>
  </si>
  <si>
    <t>Table 9c: APS AECS by Fuel Type, 2021</t>
  </si>
  <si>
    <t>Quantity</t>
  </si>
  <si>
    <t>Percent</t>
  </si>
  <si>
    <t>Digester gas</t>
  </si>
  <si>
    <t>Fuel cell</t>
  </si>
  <si>
    <t>Waste to Energy</t>
  </si>
  <si>
    <t>Figure 9: APS Generation Certificates by Fuel Type, 2021</t>
  </si>
  <si>
    <t>Table 10a: Compliance Analysis for Clean Energy Peak Standard (CPS) [MWh unless otherwise noted]</t>
  </si>
  <si>
    <t>CPS Compliance Analysis</t>
  </si>
  <si>
    <t>Exempt Load</t>
  </si>
  <si>
    <t>N/A</t>
  </si>
  <si>
    <t>Net Load</t>
  </si>
  <si>
    <t>CPECs Settled by LSEs</t>
  </si>
  <si>
    <t>minus Surplus CPECs</t>
  </si>
  <si>
    <t>Net CPECs for Obligation</t>
  </si>
  <si>
    <t>Total CPECs used for Compliance</t>
  </si>
  <si>
    <t>Table 10b: CPS CPECs by Fuel Type, 2021</t>
  </si>
  <si>
    <t>Biogas</t>
  </si>
  <si>
    <t>Energy Storage</t>
  </si>
  <si>
    <t>Hydropower</t>
  </si>
  <si>
    <t>Solar Energy</t>
  </si>
  <si>
    <t>Wind Energy</t>
  </si>
  <si>
    <t>Figure 10: CPS Generation Certificates by Fuel Type, 2021</t>
  </si>
  <si>
    <t>Table 11a: Compliance Analysis for Clean Energy Standard (CES) [MWh unless otherwise noted]</t>
  </si>
  <si>
    <t>CES Complicance Analysis</t>
  </si>
  <si>
    <t>CECs Settled by LSEs</t>
  </si>
  <si>
    <t>minus Surplus CECs</t>
  </si>
  <si>
    <t>Net CECs for Obligation</t>
  </si>
  <si>
    <t>Total CECs used for Compliance</t>
  </si>
  <si>
    <t>Table 11b: CES CECS by Location and Fuel Type, 2021</t>
  </si>
  <si>
    <t>Table 12a: Compliance Analysis for Clean Energy Standard Existing Clean Generation Unit</t>
  </si>
  <si>
    <t>(CES-E) [MWh unless otherwise noted]</t>
  </si>
  <si>
    <t>CES-E Complicance Analysis</t>
  </si>
  <si>
    <t>Net Minimum Standard</t>
  </si>
  <si>
    <t>ECECs Settled by LSEs</t>
  </si>
  <si>
    <t>minus Surplus ECECs</t>
  </si>
  <si>
    <t>Net ECECs for Obligation</t>
  </si>
  <si>
    <t>Total ECECs used for Compliance</t>
  </si>
  <si>
    <t>Table 12b: CES-E by Location and Fuel Type, 2021</t>
  </si>
  <si>
    <t>Nuclear</t>
  </si>
  <si>
    <t>Table 13: Projected Low and High Costs of Renewables Standards, 2021</t>
  </si>
  <si>
    <t>Scenario</t>
  </si>
  <si>
    <t>RPS/APS Class</t>
  </si>
  <si>
    <t>Obligation</t>
  </si>
  <si>
    <t>Estimated Certificate Value ($/MWh)</t>
  </si>
  <si>
    <t>Estimated Total Value of Certificates</t>
  </si>
  <si>
    <t>ACP Collected</t>
  </si>
  <si>
    <t>Estimated Total Cost Impact</t>
  </si>
  <si>
    <t>% of Total</t>
  </si>
  <si>
    <t>Low Certificate Cost</t>
  </si>
  <si>
    <t>SREC</t>
  </si>
  <si>
    <t>SREC II</t>
  </si>
  <si>
    <t>RPS Class II Waste</t>
  </si>
  <si>
    <t>High Certificate Cost</t>
  </si>
  <si>
    <t>SREC I</t>
  </si>
  <si>
    <t>SRECII</t>
  </si>
  <si>
    <t>Table 14: Retail Electricity Suppliers, 2021</t>
  </si>
  <si>
    <t>Fitchburg Gas and Electric Co. d/b/a Unitil</t>
  </si>
  <si>
    <t>NSTAR Electric Company and Western Massachusetts Electric Company d/b/a Eversource</t>
  </si>
  <si>
    <t>Massachusetts Electric Company and Nantucket Electric Company d/b/a National Grid</t>
  </si>
  <si>
    <t>Competitive Retail Suppliers</t>
  </si>
  <si>
    <t>Actual Energy LLC</t>
  </si>
  <si>
    <t>Agera Energy LLC</t>
  </si>
  <si>
    <t xml:space="preserve">Alpha Gas &amp; Electric, LLC </t>
  </si>
  <si>
    <t xml:space="preserve">Ambit Northeast, LLC </t>
  </si>
  <si>
    <t>American Power &amp; Gas</t>
  </si>
  <si>
    <t>Astral Energy LLC</t>
  </si>
  <si>
    <t>Atlantic Energy MA LLC</t>
  </si>
  <si>
    <t>Calpine Energy Solutions, LLC</t>
  </si>
  <si>
    <t>Champion Energy Services, LLC</t>
  </si>
  <si>
    <t>Clean Choice Energy, Inc</t>
  </si>
  <si>
    <t>Clearview Electric, Inc.</t>
  </si>
  <si>
    <t>Constellation New Energy, Inc.</t>
  </si>
  <si>
    <t xml:space="preserve">Devonshire Energy LLC </t>
  </si>
  <si>
    <t>Direct Energy Business, LLC</t>
  </si>
  <si>
    <t xml:space="preserve">Direct Energy Services, LLC </t>
  </si>
  <si>
    <t>Discount Power, Inc.</t>
  </si>
  <si>
    <t>Dynegy Energy Services (East), LLC</t>
  </si>
  <si>
    <t>EDF Energy Services, LLC</t>
  </si>
  <si>
    <t>Eligo Energy MA, LLC</t>
  </si>
  <si>
    <t>Energy Plus Holdings</t>
  </si>
  <si>
    <t>ENGIE Resources LLC</t>
  </si>
  <si>
    <t>ENGIE Retail, LLC, d/b/a Think Energy</t>
  </si>
  <si>
    <t>Everyday Energy, LLC</t>
  </si>
  <si>
    <t>First Point Power, LLC</t>
  </si>
  <si>
    <t>Green Mountain Energy Company</t>
  </si>
  <si>
    <t>Grid Power Direct, LLC</t>
  </si>
  <si>
    <t>Harborside Energy of Massachusetts, LLC</t>
  </si>
  <si>
    <t xml:space="preserve">Harvard Dedicated Energy Limited  </t>
  </si>
  <si>
    <t>Hudson Energy Services, LLC</t>
  </si>
  <si>
    <t>Inspire Energy Holdings, LLC</t>
  </si>
  <si>
    <t>Interstate Gas Supply, Inc.</t>
  </si>
  <si>
    <t>Just Energy Massachusetts Corp.</t>
  </si>
  <si>
    <t>Liberty Power Holdings LLC</t>
  </si>
  <si>
    <t>Major Energy Electric Services, LLC</t>
  </si>
  <si>
    <t>Massachusetts Gas &amp; Electric, Inc.</t>
  </si>
  <si>
    <t>Mega Energy Holdings, LLC</t>
  </si>
  <si>
    <t>MidAmerica Energy Services LLC</t>
  </si>
  <si>
    <t>MP2 Energy NE LLC</t>
  </si>
  <si>
    <t>National Gas &amp; Electric, LLC</t>
  </si>
  <si>
    <t>NextEra Energy Services Massachusetts, LLC</t>
  </si>
  <si>
    <t>Nordic Energy Services, LLC</t>
  </si>
  <si>
    <t>Palmco Power MA, LLC d/b/a Indra Energy</t>
  </si>
  <si>
    <t>Provider Power MASS, LLC</t>
  </si>
  <si>
    <t>Public Power, LLC</t>
  </si>
  <si>
    <t>Reliant Energy Northeast LLC</t>
  </si>
  <si>
    <r>
      <t>Renaissance Power and Gas, Inc</t>
    </r>
    <r>
      <rPr>
        <b/>
        <sz val="12"/>
        <color theme="1"/>
        <rFont val="Times New Roman"/>
        <family val="1"/>
      </rPr>
      <t>.</t>
    </r>
  </si>
  <si>
    <t>Residents Energy, LLC</t>
  </si>
  <si>
    <t>SFE Energy Massachusetts Inc.</t>
  </si>
  <si>
    <t>SmartEnergy Holdings, LLC</t>
  </si>
  <si>
    <t xml:space="preserve">Spark Energy, LP </t>
  </si>
  <si>
    <t xml:space="preserve">Starion Energy, Inc. </t>
  </si>
  <si>
    <t>Summer Energy Northeast, LLC</t>
  </si>
  <si>
    <t>Sunwave Gas &amp; Power Massachusetts, Inc.</t>
  </si>
  <si>
    <t>Texas Retail Energy, LLC.</t>
  </si>
  <si>
    <t>Titan Gas, LLC</t>
  </si>
  <si>
    <t>Town Square Energy, LLC</t>
  </si>
  <si>
    <t>Verde Energy USA Massachusetts, LLC</t>
  </si>
  <si>
    <t>Viridian Energy, LLC</t>
  </si>
  <si>
    <t>Xoom Energy Massachusetts, LLC</t>
  </si>
  <si>
    <t>Table 15: Non-Compliant Retail Electricity Suppliers, 2021</t>
  </si>
  <si>
    <t>Retail Electricity Supplier</t>
  </si>
  <si>
    <t>RPS/APS/CPS</t>
  </si>
  <si>
    <t>Agera Energy, LLC</t>
  </si>
  <si>
    <t>Liberty Power Holdings, LLC</t>
  </si>
  <si>
    <t>Report Table A</t>
  </si>
  <si>
    <t>RPS CLASS I</t>
  </si>
  <si>
    <t>Load Obligation from Filing</t>
  </si>
  <si>
    <t>2021 MA Class I RECs</t>
  </si>
  <si>
    <t>2019 Banked Attributes</t>
  </si>
  <si>
    <t>2020 Banked Attributes</t>
  </si>
  <si>
    <t>Alternative Compliance Credits</t>
  </si>
  <si>
    <t>Total RPS Class I Attributes</t>
  </si>
  <si>
    <t>RPS Class I Net Obligation</t>
  </si>
  <si>
    <t>Excess Attributes</t>
  </si>
  <si>
    <t>Banking Limit (30%)</t>
  </si>
  <si>
    <t>Banked Attributes</t>
  </si>
  <si>
    <t>Distribution Companies</t>
  </si>
  <si>
    <t>Fitchburg Gas &amp; Electric</t>
  </si>
  <si>
    <t>Subtotal</t>
  </si>
  <si>
    <t>Competitive Suppliers</t>
  </si>
  <si>
    <t>Grand Total</t>
  </si>
  <si>
    <t>Report Table B</t>
  </si>
  <si>
    <t>RPS CLASS I               SOLAR CARVE-OUT (SCO)</t>
  </si>
  <si>
    <t>2021 MA SRECs</t>
  </si>
  <si>
    <t>Total RPS SCO Attributes</t>
  </si>
  <si>
    <t>SCO  Net Obligation</t>
  </si>
  <si>
    <t>Banking Limit (10%)</t>
  </si>
  <si>
    <t>Report Table C</t>
  </si>
  <si>
    <t>SCOII</t>
  </si>
  <si>
    <t>RPS Class I Solar Carve-Out II (SCO II)</t>
  </si>
  <si>
    <t>2021 MA SREC IIs</t>
  </si>
  <si>
    <t>Total RPS SCOII Attributes</t>
  </si>
  <si>
    <t>SCOII  Net Obligation</t>
  </si>
  <si>
    <t>Report Table D</t>
  </si>
  <si>
    <t>RPS Class II - Renewable</t>
  </si>
  <si>
    <t>RPS Class II          Renewable</t>
  </si>
  <si>
    <t>Net Load Obligation from Filing</t>
  </si>
  <si>
    <t>2021 Class II RECs Settled</t>
  </si>
  <si>
    <t>2018 Banked Attributes</t>
  </si>
  <si>
    <t>Total RPS Class II RE Attributes</t>
  </si>
  <si>
    <t>RPS Class II Net Obligation</t>
  </si>
  <si>
    <t>Report Table E</t>
  </si>
  <si>
    <t>RPS Class II - Waste-to-Energy</t>
  </si>
  <si>
    <t>RPS Class II                 Waste-to-Energy</t>
  </si>
  <si>
    <t>2021 Class II WECs Settled</t>
  </si>
  <si>
    <t>Total RPS Class II WE Attributes</t>
  </si>
  <si>
    <t>RPS Class II Waste-to-Energy Net Obligation</t>
  </si>
  <si>
    <t>Banking Limit (5%)</t>
  </si>
  <si>
    <t>Report Table F</t>
  </si>
  <si>
    <t>2021 AECs Settled</t>
  </si>
  <si>
    <t>Total RPS APS Attributes</t>
  </si>
  <si>
    <t>APS Net Obligation</t>
  </si>
  <si>
    <t>Report Table G</t>
  </si>
  <si>
    <t>2021 CPECs Settled</t>
  </si>
  <si>
    <t>Total CPS Attributes</t>
  </si>
  <si>
    <t>CPS Net Obligation</t>
  </si>
  <si>
    <t>Report Table H</t>
  </si>
  <si>
    <t>2021 MA CES_CESC</t>
  </si>
  <si>
    <t>Total RPS CES Attributes</t>
  </si>
  <si>
    <t>CES Net Obligation</t>
  </si>
  <si>
    <t>CES_E</t>
  </si>
  <si>
    <t>2021 MA CESE_CESEC</t>
  </si>
  <si>
    <t>Total RPS CESE Attributes</t>
  </si>
  <si>
    <t>CESE Net Obligation</t>
  </si>
  <si>
    <t>Table 17: Voluntary (Green) Class I Renewable RECs Reported to RGGI (by State and Fuel)</t>
  </si>
  <si>
    <t>State</t>
  </si>
  <si>
    <t>Solar Photovoltaic</t>
  </si>
  <si>
    <t>Estimated Average Ratepayer Impact ($/MWh)</t>
  </si>
  <si>
    <t>Total Retail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</si>
</sst>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&quot;$&quot;#,##0"/>
    <numFmt numFmtId="166" formatCode="_(* #,##0_);_(* \(#,##0\);_(* &quot;-&quot;??_);_(@_)"/>
    <numFmt numFmtId="167" formatCode="_(&quot;$&quot;* #,##0_);_(&quot;$&quot;* \(#,##0\);_(&quot;$&quot;* &quot;-&quot;??_);_(@_)"/>
    <numFmt numFmtId="168" formatCode="0.0%"/>
    <numFmt numFmtId="169" formatCode="[$-409]mmmm\ d\,\ yyyy;@"/>
    <numFmt numFmtId="170" formatCode="&quot;$&quot;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8"/>
      <color indexed="8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222222"/>
      <name val="Times New Roman"/>
      <family val="1"/>
    </font>
    <font>
      <b/>
      <i/>
      <sz val="12"/>
      <color rgb="FF222222"/>
      <name val="Times New Roman"/>
      <family val="1"/>
    </font>
    <font>
      <sz val="12"/>
      <color rgb="FF22222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i/>
      <u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i/>
      <sz val="12"/>
      <name val="Times New Roman"/>
      <family val="1"/>
    </font>
    <font>
      <sz val="8"/>
      <name val="Calibri"/>
      <family val="2"/>
      <scheme val="minor"/>
    </font>
    <font>
      <i/>
      <sz val="12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6" fontId="3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9" fontId="14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7" fillId="0" borderId="0" xfId="0" applyFont="1"/>
    <xf numFmtId="0" fontId="8" fillId="0" borderId="0" xfId="0" applyFont="1" applyAlignment="1">
      <alignment vertical="center" wrapText="1" readingOrder="1"/>
    </xf>
    <xf numFmtId="0" fontId="22" fillId="0" borderId="0" xfId="0" applyFont="1"/>
    <xf numFmtId="0" fontId="20" fillId="0" borderId="0" xfId="0" applyFont="1"/>
    <xf numFmtId="0" fontId="23" fillId="5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6" fillId="0" borderId="1" xfId="0" applyFont="1" applyBorder="1"/>
    <xf numFmtId="0" fontId="4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8" fillId="0" borderId="1" xfId="0" applyFont="1" applyBorder="1"/>
    <xf numFmtId="0" fontId="17" fillId="7" borderId="0" xfId="0" applyFont="1" applyFill="1"/>
    <xf numFmtId="0" fontId="23" fillId="0" borderId="0" xfId="0" applyFont="1" applyAlignment="1">
      <alignment horizontal="left"/>
    </xf>
    <xf numFmtId="3" fontId="23" fillId="6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Border="1" applyAlignment="1">
      <alignment horizontal="right" vertical="center" wrapText="1"/>
    </xf>
    <xf numFmtId="166" fontId="20" fillId="0" borderId="1" xfId="1" applyNumberFormat="1" applyFont="1" applyBorder="1"/>
    <xf numFmtId="0" fontId="19" fillId="0" borderId="0" xfId="0" applyFont="1"/>
    <xf numFmtId="3" fontId="28" fillId="3" borderId="1" xfId="0" applyNumberFormat="1" applyFont="1" applyFill="1" applyBorder="1"/>
    <xf numFmtId="0" fontId="24" fillId="0" borderId="0" xfId="0" applyFont="1"/>
    <xf numFmtId="38" fontId="24" fillId="0" borderId="0" xfId="0" applyNumberFormat="1" applyFont="1"/>
    <xf numFmtId="0" fontId="24" fillId="0" borderId="0" xfId="0" quotePrefix="1" applyFont="1"/>
    <xf numFmtId="10" fontId="23" fillId="6" borderId="1" xfId="2" applyNumberFormat="1" applyFont="1" applyFill="1" applyBorder="1" applyAlignment="1">
      <alignment horizontal="right" vertical="center" wrapText="1"/>
    </xf>
    <xf numFmtId="10" fontId="24" fillId="0" borderId="1" xfId="2" applyNumberFormat="1" applyFont="1" applyBorder="1" applyAlignment="1">
      <alignment horizontal="right" vertical="center" wrapText="1"/>
    </xf>
    <xf numFmtId="37" fontId="23" fillId="6" borderId="1" xfId="0" applyNumberFormat="1" applyFont="1" applyFill="1" applyBorder="1" applyAlignment="1">
      <alignment horizontal="right" vertical="center" wrapText="1"/>
    </xf>
    <xf numFmtId="37" fontId="24" fillId="0" borderId="1" xfId="0" applyNumberFormat="1" applyFont="1" applyBorder="1" applyAlignment="1">
      <alignment horizontal="right" vertical="center" wrapText="1"/>
    </xf>
    <xf numFmtId="0" fontId="24" fillId="7" borderId="0" xfId="0" applyFont="1" applyFill="1"/>
    <xf numFmtId="165" fontId="23" fillId="6" borderId="1" xfId="0" applyNumberFormat="1" applyFont="1" applyFill="1" applyBorder="1" applyAlignment="1">
      <alignment horizontal="right" vertical="center" wrapText="1"/>
    </xf>
    <xf numFmtId="165" fontId="23" fillId="0" borderId="0" xfId="0" applyNumberFormat="1" applyFont="1" applyAlignment="1">
      <alignment horizontal="right" vertical="center" wrapText="1"/>
    </xf>
    <xf numFmtId="6" fontId="24" fillId="0" borderId="0" xfId="0" applyNumberFormat="1" applyFont="1" applyAlignment="1">
      <alignment horizontal="right" vertical="center" wrapText="1"/>
    </xf>
    <xf numFmtId="3" fontId="24" fillId="0" borderId="1" xfId="0" applyNumberFormat="1" applyFont="1" applyBorder="1"/>
    <xf numFmtId="3" fontId="24" fillId="6" borderId="1" xfId="0" applyNumberFormat="1" applyFont="1" applyFill="1" applyBorder="1" applyAlignment="1">
      <alignment horizontal="right" vertical="center" wrapText="1"/>
    </xf>
    <xf numFmtId="165" fontId="24" fillId="0" borderId="1" xfId="0" applyNumberFormat="1" applyFont="1" applyBorder="1" applyAlignment="1">
      <alignment horizontal="right" vertical="center" wrapText="1"/>
    </xf>
    <xf numFmtId="6" fontId="24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top"/>
    </xf>
    <xf numFmtId="0" fontId="20" fillId="5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20" fillId="0" borderId="0" xfId="0" applyFont="1" applyAlignment="1">
      <alignment vertical="top"/>
    </xf>
    <xf numFmtId="0" fontId="23" fillId="6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170" fontId="24" fillId="0" borderId="1" xfId="0" applyNumberFormat="1" applyFont="1" applyBorder="1" applyAlignment="1">
      <alignment vertical="center" wrapText="1"/>
    </xf>
    <xf numFmtId="170" fontId="24" fillId="0" borderId="1" xfId="3" applyNumberFormat="1" applyFont="1" applyFill="1" applyBorder="1" applyAlignment="1">
      <alignment vertical="center"/>
    </xf>
    <xf numFmtId="170" fontId="24" fillId="0" borderId="1" xfId="0" applyNumberFormat="1" applyFont="1" applyBorder="1" applyAlignment="1">
      <alignment vertical="center"/>
    </xf>
    <xf numFmtId="10" fontId="24" fillId="0" borderId="1" xfId="0" applyNumberFormat="1" applyFont="1" applyBorder="1" applyAlignment="1">
      <alignment vertical="center"/>
    </xf>
    <xf numFmtId="166" fontId="23" fillId="4" borderId="1" xfId="1" applyNumberFormat="1" applyFont="1" applyFill="1" applyBorder="1"/>
    <xf numFmtId="170" fontId="23" fillId="4" borderId="1" xfId="1" applyNumberFormat="1" applyFont="1" applyFill="1" applyBorder="1"/>
    <xf numFmtId="10" fontId="23" fillId="4" borderId="1" xfId="2" applyNumberFormat="1" applyFont="1" applyFill="1" applyBorder="1"/>
    <xf numFmtId="0" fontId="29" fillId="6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166" fontId="24" fillId="0" borderId="1" xfId="0" applyNumberFormat="1" applyFont="1" applyBorder="1" applyAlignment="1">
      <alignment horizontal="center" vertical="center"/>
    </xf>
    <xf numFmtId="3" fontId="23" fillId="6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166" fontId="24" fillId="0" borderId="0" xfId="1" applyNumberFormat="1" applyFont="1" applyFill="1" applyBorder="1" applyAlignment="1">
      <alignment horizontal="center" vertical="center"/>
    </xf>
    <xf numFmtId="166" fontId="28" fillId="0" borderId="0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23" fillId="6" borderId="5" xfId="0" applyNumberFormat="1" applyFont="1" applyFill="1" applyBorder="1" applyAlignment="1">
      <alignment horizontal="right" vertical="center" wrapText="1"/>
    </xf>
    <xf numFmtId="3" fontId="24" fillId="0" borderId="0" xfId="0" applyNumberFormat="1" applyFont="1" applyAlignment="1">
      <alignment horizontal="right" vertical="center" wrapText="1"/>
    </xf>
    <xf numFmtId="3" fontId="23" fillId="6" borderId="0" xfId="0" applyNumberFormat="1" applyFont="1" applyFill="1" applyAlignment="1">
      <alignment horizontal="right" vertical="center" wrapText="1"/>
    </xf>
    <xf numFmtId="0" fontId="30" fillId="0" borderId="0" xfId="0" applyFont="1"/>
    <xf numFmtId="168" fontId="0" fillId="0" borderId="1" xfId="2" applyNumberFormat="1" applyFont="1" applyBorder="1"/>
    <xf numFmtId="0" fontId="8" fillId="0" borderId="0" xfId="0" applyFont="1"/>
    <xf numFmtId="0" fontId="23" fillId="0" borderId="0" xfId="0" applyFont="1"/>
    <xf numFmtId="166" fontId="24" fillId="0" borderId="1" xfId="0" applyNumberFormat="1" applyFont="1" applyBorder="1"/>
    <xf numFmtId="37" fontId="24" fillId="6" borderId="1" xfId="0" applyNumberFormat="1" applyFont="1" applyFill="1" applyBorder="1" applyAlignment="1">
      <alignment horizontal="right" vertical="center" wrapText="1"/>
    </xf>
    <xf numFmtId="166" fontId="24" fillId="8" borderId="1" xfId="1" applyNumberFormat="1" applyFont="1" applyFill="1" applyBorder="1"/>
    <xf numFmtId="168" fontId="24" fillId="8" borderId="1" xfId="2" applyNumberFormat="1" applyFont="1" applyFill="1" applyBorder="1"/>
    <xf numFmtId="0" fontId="23" fillId="4" borderId="1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 wrapText="1"/>
    </xf>
    <xf numFmtId="3" fontId="23" fillId="4" borderId="1" xfId="0" applyNumberFormat="1" applyFont="1" applyFill="1" applyBorder="1" applyAlignment="1">
      <alignment horizontal="right" vertical="center" wrapText="1"/>
    </xf>
    <xf numFmtId="10" fontId="24" fillId="6" borderId="1" xfId="2" applyNumberFormat="1" applyFont="1" applyFill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7" fontId="23" fillId="0" borderId="1" xfId="0" applyNumberFormat="1" applyFont="1" applyBorder="1" applyAlignment="1">
      <alignment horizontal="right" vertical="center" wrapText="1"/>
    </xf>
    <xf numFmtId="6" fontId="23" fillId="6" borderId="1" xfId="0" applyNumberFormat="1" applyFont="1" applyFill="1" applyBorder="1" applyAlignment="1">
      <alignment horizontal="right" vertical="center" wrapText="1"/>
    </xf>
    <xf numFmtId="165" fontId="24" fillId="0" borderId="1" xfId="2" applyNumberFormat="1" applyFont="1" applyBorder="1" applyAlignment="1">
      <alignment horizontal="right" vertical="center" wrapText="1"/>
    </xf>
    <xf numFmtId="167" fontId="24" fillId="6" borderId="1" xfId="3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horizontal="left"/>
    </xf>
    <xf numFmtId="10" fontId="24" fillId="0" borderId="1" xfId="2" applyNumberFormat="1" applyFont="1" applyFill="1" applyBorder="1" applyAlignment="1">
      <alignment horizontal="right" vertical="center" wrapText="1"/>
    </xf>
    <xf numFmtId="166" fontId="24" fillId="0" borderId="1" xfId="1" applyNumberFormat="1" applyFont="1" applyFill="1" applyBorder="1" applyAlignment="1">
      <alignment horizontal="right"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1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horizontal="left" vertical="top"/>
    </xf>
    <xf numFmtId="0" fontId="24" fillId="5" borderId="1" xfId="0" applyFont="1" applyFill="1" applyBorder="1" applyAlignment="1">
      <alignment horizontal="left" vertical="top" wrapText="1"/>
    </xf>
    <xf numFmtId="1" fontId="23" fillId="4" borderId="1" xfId="0" applyNumberFormat="1" applyFont="1" applyFill="1" applyBorder="1" applyAlignment="1">
      <alignment horizontal="center" vertical="center"/>
    </xf>
    <xf numFmtId="166" fontId="23" fillId="8" borderId="1" xfId="0" applyNumberFormat="1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3" fontId="23" fillId="6" borderId="1" xfId="0" applyNumberFormat="1" applyFont="1" applyFill="1" applyBorder="1" applyAlignment="1">
      <alignment horizontal="right" vertical="center"/>
    </xf>
    <xf numFmtId="166" fontId="24" fillId="8" borderId="1" xfId="0" applyNumberFormat="1" applyFont="1" applyFill="1" applyBorder="1" applyAlignment="1">
      <alignment horizontal="right" vertical="center"/>
    </xf>
    <xf numFmtId="3" fontId="23" fillId="4" borderId="1" xfId="0" applyNumberFormat="1" applyFont="1" applyFill="1" applyBorder="1" applyAlignment="1">
      <alignment horizontal="right" vertical="center"/>
    </xf>
    <xf numFmtId="10" fontId="24" fillId="0" borderId="1" xfId="0" applyNumberFormat="1" applyFont="1" applyBorder="1"/>
    <xf numFmtId="0" fontId="33" fillId="4" borderId="1" xfId="0" applyFont="1" applyFill="1" applyBorder="1"/>
    <xf numFmtId="0" fontId="29" fillId="4" borderId="1" xfId="0" applyFont="1" applyFill="1" applyBorder="1" applyAlignment="1">
      <alignment horizontal="center"/>
    </xf>
    <xf numFmtId="0" fontId="29" fillId="4" borderId="1" xfId="0" applyFont="1" applyFill="1" applyBorder="1"/>
    <xf numFmtId="168" fontId="24" fillId="0" borderId="1" xfId="2" applyNumberFormat="1" applyFont="1" applyFill="1" applyBorder="1"/>
    <xf numFmtId="3" fontId="24" fillId="4" borderId="1" xfId="0" applyNumberFormat="1" applyFont="1" applyFill="1" applyBorder="1"/>
    <xf numFmtId="9" fontId="29" fillId="4" borderId="1" xfId="0" applyNumberFormat="1" applyFont="1" applyFill="1" applyBorder="1" applyAlignment="1">
      <alignment horizontal="center"/>
    </xf>
    <xf numFmtId="168" fontId="24" fillId="4" borderId="1" xfId="2" applyNumberFormat="1" applyFont="1" applyFill="1" applyBorder="1"/>
    <xf numFmtId="0" fontId="17" fillId="0" borderId="0" xfId="0" applyFont="1" applyAlignment="1">
      <alignment vertical="top"/>
    </xf>
    <xf numFmtId="0" fontId="3" fillId="0" borderId="0" xfId="0" applyFont="1"/>
    <xf numFmtId="0" fontId="16" fillId="0" borderId="0" xfId="0" applyFont="1"/>
    <xf numFmtId="166" fontId="23" fillId="0" borderId="1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6" fontId="24" fillId="0" borderId="1" xfId="0" applyNumberFormat="1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6" fontId="23" fillId="0" borderId="1" xfId="0" applyNumberFormat="1" applyFont="1" applyBorder="1" applyAlignment="1">
      <alignment horizontal="right" vertical="center" wrapText="1"/>
    </xf>
    <xf numFmtId="9" fontId="23" fillId="4" borderId="1" xfId="0" applyNumberFormat="1" applyFont="1" applyFill="1" applyBorder="1" applyAlignment="1">
      <alignment horizontal="center" vertical="center"/>
    </xf>
    <xf numFmtId="168" fontId="23" fillId="4" borderId="1" xfId="2" applyNumberFormat="1" applyFont="1" applyFill="1" applyBorder="1" applyAlignment="1">
      <alignment horizontal="right" vertical="center" wrapText="1"/>
    </xf>
    <xf numFmtId="166" fontId="17" fillId="0" borderId="1" xfId="1" applyNumberFormat="1" applyFont="1" applyBorder="1"/>
    <xf numFmtId="168" fontId="24" fillId="9" borderId="1" xfId="2" applyNumberFormat="1" applyFont="1" applyFill="1" applyBorder="1"/>
    <xf numFmtId="168" fontId="24" fillId="0" borderId="1" xfId="2" applyNumberFormat="1" applyFont="1" applyBorder="1" applyAlignment="1">
      <alignment horizontal="right" vertical="center" wrapText="1"/>
    </xf>
    <xf numFmtId="168" fontId="23" fillId="0" borderId="1" xfId="2" applyNumberFormat="1" applyFont="1" applyBorder="1" applyAlignment="1">
      <alignment horizontal="right" vertical="center" wrapText="1"/>
    </xf>
    <xf numFmtId="168" fontId="28" fillId="3" borderId="1" xfId="2" applyNumberFormat="1" applyFont="1" applyFill="1" applyBorder="1"/>
    <xf numFmtId="0" fontId="32" fillId="9" borderId="1" xfId="0" applyFont="1" applyFill="1" applyBorder="1" applyAlignment="1">
      <alignment horizontal="left" vertical="center" wrapText="1"/>
    </xf>
    <xf numFmtId="0" fontId="23" fillId="9" borderId="1" xfId="0" applyFont="1" applyFill="1" applyBorder="1" applyAlignment="1">
      <alignment horizontal="center" vertical="center" wrapText="1"/>
    </xf>
    <xf numFmtId="10" fontId="23" fillId="0" borderId="1" xfId="2" applyNumberFormat="1" applyFont="1" applyFill="1" applyBorder="1" applyAlignment="1">
      <alignment horizontal="right" vertical="center" wrapText="1"/>
    </xf>
    <xf numFmtId="166" fontId="23" fillId="0" borderId="1" xfId="1" applyNumberFormat="1" applyFont="1" applyFill="1" applyBorder="1" applyAlignment="1">
      <alignment horizontal="right" vertical="center" wrapText="1"/>
    </xf>
    <xf numFmtId="0" fontId="23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 wrapText="1"/>
    </xf>
    <xf numFmtId="3" fontId="23" fillId="4" borderId="1" xfId="0" applyNumberFormat="1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/>
    </xf>
    <xf numFmtId="3" fontId="20" fillId="0" borderId="1" xfId="1" applyNumberFormat="1" applyFont="1" applyBorder="1" applyAlignment="1">
      <alignment horizontal="center"/>
    </xf>
    <xf numFmtId="3" fontId="23" fillId="9" borderId="1" xfId="0" applyNumberFormat="1" applyFont="1" applyFill="1" applyBorder="1" applyAlignment="1">
      <alignment horizontal="center" vertical="center" wrapText="1"/>
    </xf>
    <xf numFmtId="6" fontId="24" fillId="6" borderId="1" xfId="0" applyNumberFormat="1" applyFont="1" applyFill="1" applyBorder="1" applyAlignment="1">
      <alignment horizontal="right" vertical="center" wrapText="1"/>
    </xf>
    <xf numFmtId="165" fontId="24" fillId="6" borderId="1" xfId="0" applyNumberFormat="1" applyFont="1" applyFill="1" applyBorder="1" applyAlignment="1">
      <alignment horizontal="right" vertical="center" wrapText="1"/>
    </xf>
    <xf numFmtId="10" fontId="23" fillId="6" borderId="0" xfId="2" applyNumberFormat="1" applyFont="1" applyFill="1" applyBorder="1" applyAlignment="1">
      <alignment horizontal="right" vertical="center" wrapText="1"/>
    </xf>
    <xf numFmtId="37" fontId="23" fillId="6" borderId="0" xfId="0" applyNumberFormat="1" applyFont="1" applyFill="1" applyAlignment="1">
      <alignment horizontal="right" vertical="center" wrapText="1"/>
    </xf>
    <xf numFmtId="165" fontId="23" fillId="6" borderId="0" xfId="0" applyNumberFormat="1" applyFont="1" applyFill="1" applyAlignment="1">
      <alignment horizontal="right" vertical="center" wrapText="1"/>
    </xf>
    <xf numFmtId="9" fontId="23" fillId="0" borderId="0" xfId="0" applyNumberFormat="1" applyFont="1" applyAlignment="1">
      <alignment horizontal="center" vertical="center" wrapText="1"/>
    </xf>
    <xf numFmtId="10" fontId="28" fillId="0" borderId="0" xfId="0" applyNumberFormat="1" applyFont="1"/>
    <xf numFmtId="0" fontId="20" fillId="9" borderId="1" xfId="0" applyFont="1" applyFill="1" applyBorder="1"/>
    <xf numFmtId="3" fontId="17" fillId="0" borderId="1" xfId="0" applyNumberFormat="1" applyFont="1" applyBorder="1"/>
    <xf numFmtId="10" fontId="20" fillId="0" borderId="1" xfId="0" applyNumberFormat="1" applyFont="1" applyBorder="1"/>
    <xf numFmtId="0" fontId="35" fillId="0" borderId="0" xfId="0" applyFont="1"/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6" fillId="0" borderId="0" xfId="0" applyFont="1"/>
    <xf numFmtId="0" fontId="23" fillId="4" borderId="5" xfId="0" applyFont="1" applyFill="1" applyBorder="1" applyAlignment="1">
      <alignment horizontal="left" vertical="center" wrapText="1"/>
    </xf>
    <xf numFmtId="3" fontId="23" fillId="0" borderId="1" xfId="0" applyNumberFormat="1" applyFont="1" applyBorder="1"/>
    <xf numFmtId="3" fontId="23" fillId="4" borderId="1" xfId="0" applyNumberFormat="1" applyFont="1" applyFill="1" applyBorder="1"/>
    <xf numFmtId="3" fontId="23" fillId="8" borderId="1" xfId="2" applyNumberFormat="1" applyFont="1" applyFill="1" applyBorder="1"/>
    <xf numFmtId="3" fontId="23" fillId="4" borderId="1" xfId="2" applyNumberFormat="1" applyFont="1" applyFill="1" applyBorder="1" applyAlignment="1">
      <alignment horizontal="right" vertical="center" wrapText="1"/>
    </xf>
    <xf numFmtId="3" fontId="17" fillId="0" borderId="1" xfId="2" applyNumberFormat="1" applyFont="1" applyBorder="1"/>
    <xf numFmtId="0" fontId="38" fillId="0" borderId="0" xfId="0" applyFont="1"/>
    <xf numFmtId="3" fontId="17" fillId="0" borderId="0" xfId="0" applyNumberFormat="1" applyFont="1"/>
    <xf numFmtId="10" fontId="17" fillId="0" borderId="1" xfId="0" applyNumberFormat="1" applyFont="1" applyBorder="1"/>
    <xf numFmtId="37" fontId="17" fillId="0" borderId="1" xfId="0" applyNumberFormat="1" applyFont="1" applyBorder="1"/>
    <xf numFmtId="165" fontId="17" fillId="0" borderId="1" xfId="0" applyNumberFormat="1" applyFont="1" applyBorder="1"/>
    <xf numFmtId="0" fontId="18" fillId="0" borderId="1" xfId="0" applyFont="1" applyBorder="1" applyAlignment="1">
      <alignment horizontal="left"/>
    </xf>
    <xf numFmtId="169" fontId="15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3" fontId="28" fillId="3" borderId="1" xfId="0" applyNumberFormat="1" applyFont="1" applyFill="1" applyBorder="1" applyAlignment="1">
      <alignment horizontal="left"/>
    </xf>
    <xf numFmtId="10" fontId="23" fillId="0" borderId="1" xfId="2" applyNumberFormat="1" applyFont="1" applyBorder="1" applyAlignment="1">
      <alignment horizontal="right" vertical="center" wrapText="1"/>
    </xf>
    <xf numFmtId="165" fontId="23" fillId="0" borderId="1" xfId="2" applyNumberFormat="1" applyFont="1" applyBorder="1" applyAlignment="1">
      <alignment horizontal="right" vertical="center" wrapText="1"/>
    </xf>
    <xf numFmtId="167" fontId="23" fillId="6" borderId="1" xfId="3" applyNumberFormat="1" applyFont="1" applyFill="1" applyBorder="1" applyAlignment="1">
      <alignment horizontal="right" vertical="center" wrapText="1"/>
    </xf>
    <xf numFmtId="3" fontId="20" fillId="0" borderId="1" xfId="0" applyNumberFormat="1" applyFont="1" applyBorder="1"/>
    <xf numFmtId="3" fontId="20" fillId="9" borderId="1" xfId="0" applyNumberFormat="1" applyFont="1" applyFill="1" applyBorder="1"/>
    <xf numFmtId="10" fontId="20" fillId="9" borderId="1" xfId="0" applyNumberFormat="1" applyFont="1" applyFill="1" applyBorder="1"/>
    <xf numFmtId="165" fontId="17" fillId="0" borderId="0" xfId="0" applyNumberFormat="1" applyFont="1"/>
    <xf numFmtId="6" fontId="23" fillId="0" borderId="0" xfId="0" applyNumberFormat="1" applyFont="1" applyAlignment="1">
      <alignment horizontal="right" vertical="center" wrapText="1"/>
    </xf>
    <xf numFmtId="44" fontId="24" fillId="0" borderId="1" xfId="3" applyFont="1" applyBorder="1" applyAlignment="1">
      <alignment horizontal="right" vertical="center"/>
    </xf>
    <xf numFmtId="44" fontId="23" fillId="4" borderId="1" xfId="3" applyFont="1" applyFill="1" applyBorder="1" applyAlignment="1">
      <alignment horizontal="right" vertical="center" wrapText="1"/>
    </xf>
    <xf numFmtId="0" fontId="23" fillId="8" borderId="1" xfId="0" applyFont="1" applyFill="1" applyBorder="1" applyAlignment="1">
      <alignment horizontal="left" vertical="center" wrapText="1"/>
    </xf>
    <xf numFmtId="0" fontId="23" fillId="4" borderId="0" xfId="0" applyFont="1" applyFill="1" applyAlignment="1">
      <alignment horizontal="left" vertical="center" wrapText="1"/>
    </xf>
    <xf numFmtId="3" fontId="24" fillId="7" borderId="1" xfId="0" applyNumberFormat="1" applyFont="1" applyFill="1" applyBorder="1" applyAlignment="1">
      <alignment horizontal="right" vertical="center" wrapText="1"/>
    </xf>
    <xf numFmtId="3" fontId="23" fillId="7" borderId="1" xfId="0" applyNumberFormat="1" applyFont="1" applyFill="1" applyBorder="1" applyAlignment="1">
      <alignment horizontal="right" vertical="center" wrapText="1"/>
    </xf>
    <xf numFmtId="0" fontId="20" fillId="10" borderId="1" xfId="0" applyFont="1" applyFill="1" applyBorder="1"/>
    <xf numFmtId="0" fontId="23" fillId="8" borderId="1" xfId="0" applyFont="1" applyFill="1" applyBorder="1" applyAlignment="1">
      <alignment horizontal="left" vertical="center"/>
    </xf>
    <xf numFmtId="0" fontId="29" fillId="8" borderId="1" xfId="0" applyFont="1" applyFill="1" applyBorder="1"/>
    <xf numFmtId="3" fontId="24" fillId="10" borderId="1" xfId="0" applyNumberFormat="1" applyFont="1" applyFill="1" applyBorder="1"/>
    <xf numFmtId="3" fontId="23" fillId="10" borderId="1" xfId="0" applyNumberFormat="1" applyFont="1" applyFill="1" applyBorder="1"/>
    <xf numFmtId="168" fontId="24" fillId="10" borderId="1" xfId="2" applyNumberFormat="1" applyFont="1" applyFill="1" applyBorder="1"/>
    <xf numFmtId="0" fontId="23" fillId="2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10" fontId="27" fillId="7" borderId="1" xfId="0" applyNumberFormat="1" applyFont="1" applyFill="1" applyBorder="1" applyAlignment="1">
      <alignment horizontal="center" vertical="center" wrapText="1"/>
    </xf>
    <xf numFmtId="164" fontId="27" fillId="7" borderId="1" xfId="0" applyNumberFormat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3" fontId="23" fillId="4" borderId="1" xfId="0" applyNumberFormat="1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10" fontId="27" fillId="7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5" fillId="7" borderId="2" xfId="0" applyFont="1" applyFill="1" applyBorder="1" applyAlignment="1">
      <alignment horizontal="center" vertical="center" wrapText="1"/>
    </xf>
    <xf numFmtId="0" fontId="25" fillId="7" borderId="6" xfId="0" applyFont="1" applyFill="1" applyBorder="1" applyAlignment="1">
      <alignment horizontal="center" vertical="center" wrapText="1"/>
    </xf>
    <xf numFmtId="164" fontId="27" fillId="7" borderId="1" xfId="0" applyNumberFormat="1" applyFont="1" applyFill="1" applyBorder="1" applyAlignment="1">
      <alignment horizontal="center" vertical="center"/>
    </xf>
    <xf numFmtId="164" fontId="27" fillId="7" borderId="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 readingOrder="1"/>
    </xf>
    <xf numFmtId="3" fontId="23" fillId="4" borderId="1" xfId="0" applyNumberFormat="1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170" fontId="24" fillId="0" borderId="1" xfId="3" applyNumberFormat="1" applyFont="1" applyBorder="1" applyAlignment="1">
      <alignment vertical="center"/>
    </xf>
    <xf numFmtId="166" fontId="23" fillId="4" borderId="1" xfId="1" applyNumberFormat="1" applyFont="1" applyFill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FF"/>
      <color rgb="FF99CCFF"/>
      <color rgb="FF66CCFF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2187315356637"/>
          <c:y val="0.15315965212732369"/>
          <c:w val="0.65816550391498663"/>
          <c:h val="0.77676503536689212"/>
        </c:manualLayout>
      </c:layout>
      <c:pieChart>
        <c:varyColors val="1"/>
        <c:ser>
          <c:idx val="0"/>
          <c:order val="0"/>
          <c:tx>
            <c:v>2020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03-4F2F-9214-26344E28D7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03-4F2F-9214-26344E28D7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03-4F2F-9214-26344E28D7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03-4F2F-9214-26344E28D7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103-4F2F-9214-26344E28D74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103-4F2F-9214-26344E28D74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103-4F2F-9214-26344E28D74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103-4F2F-9214-26344E28D74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103-4F2F-9214-26344E28D74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103-4F2F-9214-26344E28D74A}"/>
              </c:ext>
            </c:extLst>
          </c:dPt>
          <c:dLbls>
            <c:dLbl>
              <c:idx val="0"/>
              <c:layout>
                <c:manualLayout>
                  <c:x val="7.366908477944864E-2"/>
                  <c:y val="-6.2402496099844568E-3"/>
                </c:manualLayout>
              </c:layout>
              <c:tx>
                <c:rich>
                  <a:bodyPr/>
                  <a:lstStyle/>
                  <a:p>
                    <a:fld id="{845860AC-D042-40D7-AB8C-68938B3CAD1D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fld id="{4A1EB9E4-B884-4CFD-B8E9-E810B86E5D1D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103-4F2F-9214-26344E28D74A}"/>
                </c:ext>
              </c:extLst>
            </c:dLbl>
            <c:dLbl>
              <c:idx val="1"/>
              <c:layout>
                <c:manualLayout>
                  <c:x val="0.10129499157174172"/>
                  <c:y val="2.1840873634945399E-2"/>
                </c:manualLayout>
              </c:layout>
              <c:tx>
                <c:rich>
                  <a:bodyPr/>
                  <a:lstStyle/>
                  <a:p>
                    <a:fld id="{D08BD859-CD1F-41EB-88C4-57D60F19EE0B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fld id="{956C7593-3680-47BF-A29C-58519480C0B3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103-4F2F-9214-26344E28D74A}"/>
                </c:ext>
              </c:extLst>
            </c:dLbl>
            <c:dLbl>
              <c:idx val="2"/>
              <c:layout>
                <c:manualLayout>
                  <c:x val="-0.12892089836403514"/>
                  <c:y val="3.1201248049921998E-3"/>
                </c:manualLayout>
              </c:layout>
              <c:tx>
                <c:rich>
                  <a:bodyPr/>
                  <a:lstStyle/>
                  <a:p>
                    <a:fld id="{9F9BC7D2-4216-46A7-83A2-4A8CB1DF018D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fld id="{DE0834D3-089A-494A-9F27-EE761278C279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103-4F2F-9214-26344E28D74A}"/>
                </c:ext>
              </c:extLst>
            </c:dLbl>
            <c:dLbl>
              <c:idx val="3"/>
              <c:layout>
                <c:manualLayout>
                  <c:x val="-0.12431658056531963"/>
                  <c:y val="-1.4040561622464934E-2"/>
                </c:manualLayout>
              </c:layout>
              <c:tx>
                <c:rich>
                  <a:bodyPr/>
                  <a:lstStyle/>
                  <a:p>
                    <a:fld id="{8509E462-C24C-4282-AC44-B597FEF2A069}" type="CATEGORYNAME">
                      <a:rPr lang="en-US">
                        <a:ln>
                          <a:noFill/>
                        </a:ln>
                      </a:rPr>
                      <a:pPr/>
                      <a:t>[CATEGORY NAME]</a:t>
                    </a:fld>
                    <a:endParaRPr lang="en-US">
                      <a:ln>
                        <a:noFill/>
                      </a:ln>
                    </a:endParaRPr>
                  </a:p>
                  <a:p>
                    <a:fld id="{691A8DA2-BB6B-40C8-B0D6-60F52E213CA2}" type="VALUE">
                      <a:rPr lang="en-US">
                        <a:ln>
                          <a:noFill/>
                        </a:ln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103-4F2F-9214-26344E28D74A}"/>
                </c:ext>
              </c:extLst>
            </c:dLbl>
            <c:dLbl>
              <c:idx val="4"/>
              <c:layout>
                <c:manualLayout>
                  <c:x val="-5.7553972483944255E-2"/>
                  <c:y val="-5.6162246489859596E-2"/>
                </c:manualLayout>
              </c:layout>
              <c:tx>
                <c:rich>
                  <a:bodyPr/>
                  <a:lstStyle/>
                  <a:p>
                    <a:fld id="{2880C91C-E96C-4B9E-8193-D132A6ED7F84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fld id="{5B6A236E-331F-4820-9870-52FBD41C8417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103-4F2F-9214-26344E28D74A}"/>
                </c:ext>
              </c:extLst>
            </c:dLbl>
            <c:dLbl>
              <c:idx val="5"/>
              <c:layout>
                <c:manualLayout>
                  <c:x val="-4.6043177987155825E-3"/>
                  <c:y val="-3.7441497659906398E-2"/>
                </c:manualLayout>
              </c:layout>
              <c:tx>
                <c:rich>
                  <a:bodyPr/>
                  <a:lstStyle/>
                  <a:p>
                    <a:fld id="{F90A4573-B4FC-470E-B17C-E1476C1F39C3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fld id="{8785D4AE-06D1-4EAA-A570-2975011DEED0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B103-4F2F-9214-26344E28D74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03-4F2F-9214-26344E28D74A}"/>
                </c:ext>
              </c:extLst>
            </c:dLbl>
            <c:dLbl>
              <c:idx val="7"/>
              <c:layout>
                <c:manualLayout>
                  <c:x val="4.6043177987155487E-2"/>
                  <c:y val="-2.4960998439937598E-2"/>
                </c:manualLayout>
              </c:layout>
              <c:tx>
                <c:rich>
                  <a:bodyPr/>
                  <a:lstStyle/>
                  <a:p>
                    <a:fld id="{958783C6-1199-4410-99FA-46C4E9FB4596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fld id="{15D6A860-2C08-4423-9822-0143CAA5A564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B103-4F2F-9214-26344E28D74A}"/>
                </c:ext>
              </c:extLst>
            </c:dLbl>
            <c:dLbl>
              <c:idx val="8"/>
              <c:layout>
                <c:manualLayout>
                  <c:x val="8.0575561477521956E-2"/>
                  <c:y val="-9.3603744149765994E-3"/>
                </c:manualLayout>
              </c:layout>
              <c:tx>
                <c:rich>
                  <a:bodyPr/>
                  <a:lstStyle/>
                  <a:p>
                    <a:fld id="{4375F35D-6E31-45E4-B86F-639C15FD396B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fld id="{A7C3E5AE-D3EB-42FD-8401-991FC0BC92C8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B103-4F2F-9214-26344E28D74A}"/>
                </c:ext>
              </c:extLst>
            </c:dLbl>
            <c:spPr>
              <a:noFill/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 RPS Class I'!$A$54:$A$62</c:f>
              <c:strCache>
                <c:ptCount val="9"/>
                <c:pt idx="0">
                  <c:v>CT</c:v>
                </c:pt>
                <c:pt idx="1">
                  <c:v>ME</c:v>
                </c:pt>
                <c:pt idx="2">
                  <c:v>MA</c:v>
                </c:pt>
                <c:pt idx="3">
                  <c:v>NH</c:v>
                </c:pt>
                <c:pt idx="4">
                  <c:v>RI</c:v>
                </c:pt>
                <c:pt idx="5">
                  <c:v>VT</c:v>
                </c:pt>
                <c:pt idx="6">
                  <c:v>NMISA</c:v>
                </c:pt>
                <c:pt idx="7">
                  <c:v>NY</c:v>
                </c:pt>
                <c:pt idx="8">
                  <c:v>CANADA</c:v>
                </c:pt>
              </c:strCache>
            </c:strRef>
          </c:cat>
          <c:val>
            <c:numRef>
              <c:f>'3. RPS Class I'!$U$54:$U$62</c:f>
              <c:numCache>
                <c:formatCode>0.0%</c:formatCode>
                <c:ptCount val="9"/>
                <c:pt idx="0">
                  <c:v>1.0371508479177099E-2</c:v>
                </c:pt>
                <c:pt idx="1">
                  <c:v>0.23077882433770247</c:v>
                </c:pt>
                <c:pt idx="2">
                  <c:v>0.4261345040438736</c:v>
                </c:pt>
                <c:pt idx="3">
                  <c:v>3.0692531419244232E-2</c:v>
                </c:pt>
                <c:pt idx="4">
                  <c:v>1.8461100601233855E-2</c:v>
                </c:pt>
                <c:pt idx="5">
                  <c:v>5.018334170310685E-2</c:v>
                </c:pt>
                <c:pt idx="6">
                  <c:v>0</c:v>
                </c:pt>
                <c:pt idx="7">
                  <c:v>0.17010971229503125</c:v>
                </c:pt>
                <c:pt idx="8">
                  <c:v>6.3268477120630634E-2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103-4F2F-9214-26344E28D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6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05555555555555"/>
          <c:y val="6.25E-2"/>
          <c:w val="0.54166666666666663"/>
          <c:h val="0.90277777777777779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6D-4DA6-AD6B-F42C9BAFD3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012-47B4-B717-A5275E1319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012-47B4-B717-A5275E1319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56D-4DA6-AD6B-F42C9BAFD3E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6D-4DA6-AD6B-F42C9BAFD3E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6D-4DA6-AD6B-F42C9BAFD3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56D-4DA6-AD6B-F42C9BAFD3E1}"/>
              </c:ext>
            </c:extLst>
          </c:dPt>
          <c:dLbls>
            <c:dLbl>
              <c:idx val="0"/>
              <c:layout>
                <c:manualLayout>
                  <c:x val="0.26276986523845586"/>
                  <c:y val="5.26285134603573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6D-4DA6-AD6B-F42C9BAFD3E1}"/>
                </c:ext>
              </c:extLst>
            </c:dLbl>
            <c:dLbl>
              <c:idx val="1"/>
              <c:layout>
                <c:manualLayout>
                  <c:x val="-0.32231884057971016"/>
                  <c:y val="3.51185250219490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12-47B4-B717-A5275E1319B2}"/>
                </c:ext>
              </c:extLst>
            </c:dLbl>
            <c:dLbl>
              <c:idx val="2"/>
              <c:layout>
                <c:manualLayout>
                  <c:x val="-7.1884057971014492E-2"/>
                  <c:y val="-1.68491996630160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12-47B4-B717-A5275E1319B2}"/>
                </c:ext>
              </c:extLst>
            </c:dLbl>
            <c:dLbl>
              <c:idx val="3"/>
              <c:layout>
                <c:manualLayout>
                  <c:x val="0.12568936414813733"/>
                  <c:y val="0.1628781513973284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6D-4DA6-AD6B-F42C9BAFD3E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474306649168854"/>
                      <c:h val="0.101110005334267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56D-4DA6-AD6B-F42C9BAFD3E1}"/>
                </c:ext>
              </c:extLst>
            </c:dLbl>
            <c:dLbl>
              <c:idx val="5"/>
              <c:layout>
                <c:manualLayout>
                  <c:x val="-3.9613465708090836E-2"/>
                  <c:y val="0.21454459983546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6D-4DA6-AD6B-F42C9BAFD3E1}"/>
                </c:ext>
              </c:extLst>
            </c:dLbl>
            <c:dLbl>
              <c:idx val="6"/>
              <c:layout>
                <c:manualLayout>
                  <c:x val="-7.5265730914070544E-2"/>
                  <c:y val="-3.16066725197542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6D-4DA6-AD6B-F42C9BAFD3E1}"/>
                </c:ext>
              </c:extLst>
            </c:dLbl>
            <c:numFmt formatCode="0.00%" sourceLinked="0"/>
            <c:spPr>
              <a:noFill/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 RPS Class I'!$A$43:$A$49</c:f>
              <c:strCache>
                <c:ptCount val="7"/>
                <c:pt idx="0">
                  <c:v>Anaerobic Digester</c:v>
                </c:pt>
                <c:pt idx="1">
                  <c:v>Biomass</c:v>
                </c:pt>
                <c:pt idx="2">
                  <c:v>Hydro</c:v>
                </c:pt>
                <c:pt idx="3">
                  <c:v>Landfill Gas</c:v>
                </c:pt>
                <c:pt idx="4">
                  <c:v>Marine/Hydrokinetic</c:v>
                </c:pt>
                <c:pt idx="5">
                  <c:v>Solar</c:v>
                </c:pt>
                <c:pt idx="6">
                  <c:v>Wind</c:v>
                </c:pt>
              </c:strCache>
            </c:strRef>
          </c:cat>
          <c:val>
            <c:numRef>
              <c:f>'3. RPS Class I'!$U$43:$U$49</c:f>
              <c:numCache>
                <c:formatCode>0.00%</c:formatCode>
                <c:ptCount val="7"/>
                <c:pt idx="0">
                  <c:v>8.2182443351515606E-3</c:v>
                </c:pt>
                <c:pt idx="1">
                  <c:v>1.1044903189209647E-4</c:v>
                </c:pt>
                <c:pt idx="2">
                  <c:v>4.4542200447281681E-2</c:v>
                </c:pt>
                <c:pt idx="3">
                  <c:v>3.4189141138242458E-2</c:v>
                </c:pt>
                <c:pt idx="4">
                  <c:v>0</c:v>
                </c:pt>
                <c:pt idx="5">
                  <c:v>0.45238041647648647</c:v>
                </c:pt>
                <c:pt idx="6">
                  <c:v>0.46055954857094572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D-4DA6-AD6B-F42C9BAFD3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61111111111114"/>
          <c:y val="0.10878030490091177"/>
          <c:w val="0.46505599300087497"/>
          <c:h val="0.7777939952627874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08-40A6-B650-29EB8BF4C6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08-40A6-B650-29EB8BF4C6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408-40A6-B650-29EB8BF4C6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08-40A6-B650-29EB8BF4C6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408-40A6-B650-29EB8BF4C6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08-40A6-B650-29EB8BF4C6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408-40A6-B650-29EB8BF4C67C}"/>
              </c:ext>
            </c:extLst>
          </c:dPt>
          <c:dLbls>
            <c:dLbl>
              <c:idx val="0"/>
              <c:layout>
                <c:manualLayout>
                  <c:x val="4.5598816722495321E-2"/>
                  <c:y val="-5.52567823166479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08-40A6-B650-29EB8BF4C67C}"/>
                </c:ext>
              </c:extLst>
            </c:dLbl>
            <c:dLbl>
              <c:idx val="1"/>
              <c:layout>
                <c:manualLayout>
                  <c:x val="7.9558011049723751E-2"/>
                  <c:y val="-1.210287731613455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08-40A6-B650-29EB8BF4C67C}"/>
                </c:ext>
              </c:extLst>
            </c:dLbl>
            <c:dLbl>
              <c:idx val="2"/>
              <c:layout>
                <c:manualLayout>
                  <c:x val="4.7755513986166093E-2"/>
                  <c:y val="-3.134622789092224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08-40A6-B650-29EB8BF4C67C}"/>
                </c:ext>
              </c:extLst>
            </c:dLbl>
            <c:dLbl>
              <c:idx val="3"/>
              <c:layout>
                <c:manualLayout>
                  <c:x val="7.0964458172010261E-2"/>
                  <c:y val="-6.22889957239052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08-40A6-B650-29EB8BF4C67C}"/>
                </c:ext>
              </c:extLst>
            </c:dLbl>
            <c:dLbl>
              <c:idx val="4"/>
              <c:layout>
                <c:manualLayout>
                  <c:x val="6.1058337321094454E-2"/>
                  <c:y val="2.91550809296262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8-40A6-B650-29EB8BF4C67C}"/>
                </c:ext>
              </c:extLst>
            </c:dLbl>
            <c:dLbl>
              <c:idx val="5"/>
              <c:layout>
                <c:manualLayout>
                  <c:x val="-6.9911689215643669E-2"/>
                  <c:y val="-2.472089971592920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08-40A6-B650-29EB8BF4C67C}"/>
                </c:ext>
              </c:extLst>
            </c:dLbl>
            <c:dLbl>
              <c:idx val="6"/>
              <c:layout>
                <c:manualLayout>
                  <c:x val="-5.8138426066907382E-2"/>
                  <c:y val="1.591169849895401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08-40A6-B650-29EB8BF4C67C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'7. RPS Class II'!$A$23:$A$29</c:f>
              <c:strCache>
                <c:ptCount val="7"/>
                <c:pt idx="0">
                  <c:v>CT</c:v>
                </c:pt>
                <c:pt idx="1">
                  <c:v>ME</c:v>
                </c:pt>
                <c:pt idx="2">
                  <c:v>MA</c:v>
                </c:pt>
                <c:pt idx="3">
                  <c:v>NH</c:v>
                </c:pt>
                <c:pt idx="4">
                  <c:v>NY</c:v>
                </c:pt>
                <c:pt idx="5">
                  <c:v>RI</c:v>
                </c:pt>
                <c:pt idx="6">
                  <c:v>VT</c:v>
                </c:pt>
              </c:strCache>
            </c:strRef>
          </c:cat>
          <c:val>
            <c:numRef>
              <c:f>'7. RPS Class II'!$H$23:$H$29</c:f>
              <c:numCache>
                <c:formatCode>0.0%</c:formatCode>
                <c:ptCount val="7"/>
                <c:pt idx="0">
                  <c:v>1.654365054008711E-2</c:v>
                </c:pt>
                <c:pt idx="1">
                  <c:v>9.7784818120892139E-2</c:v>
                </c:pt>
                <c:pt idx="2">
                  <c:v>0.19712770842280297</c:v>
                </c:pt>
                <c:pt idx="3">
                  <c:v>0.13852948300534812</c:v>
                </c:pt>
                <c:pt idx="4">
                  <c:v>3.2751464825610337E-3</c:v>
                </c:pt>
                <c:pt idx="5">
                  <c:v>0.17149121699034248</c:v>
                </c:pt>
                <c:pt idx="6">
                  <c:v>0.37524797643796615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8-40A6-B650-29EB8BF4C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52115184420067"/>
          <c:y val="0.15743787106825552"/>
          <c:w val="0.65816550391498663"/>
          <c:h val="0.776765035366892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D3-4E74-90FE-BF8D269266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D3-4E74-90FE-BF8D269266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D3-4E74-90FE-BF8D269266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2D3-4E74-90FE-BF8D269266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2D3-4E74-90FE-BF8D269266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2D3-4E74-90FE-BF8D269266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2D3-4E74-90FE-BF8D269266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2D3-4E74-90FE-BF8D269266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2D3-4E74-90FE-BF8D269266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2D3-4E74-90FE-BF8D26926687}"/>
              </c:ext>
            </c:extLst>
          </c:dPt>
          <c:dLbls>
            <c:dLbl>
              <c:idx val="0"/>
              <c:layout>
                <c:manualLayout>
                  <c:x val="2.0713463751438434E-2"/>
                  <c:y val="0.1486988847583643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D3-4E74-90FE-BF8D26926687}"/>
                </c:ext>
              </c:extLst>
            </c:dLbl>
            <c:dLbl>
              <c:idx val="1"/>
              <c:layout>
                <c:manualLayout>
                  <c:x val="-0.17491369390103573"/>
                  <c:y val="-0.1226765799256505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D3-4E74-90FE-BF8D26926687}"/>
                </c:ext>
              </c:extLst>
            </c:dLbl>
            <c:dLbl>
              <c:idx val="2"/>
              <c:layout>
                <c:manualLayout>
                  <c:x val="-0.10356731875719222"/>
                  <c:y val="4.46096654275092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D3-4E74-90FE-BF8D26926687}"/>
                </c:ext>
              </c:extLst>
            </c:dLbl>
            <c:dLbl>
              <c:idx val="3"/>
              <c:layout>
                <c:manualLayout>
                  <c:x val="-3.6823935558112773E-2"/>
                  <c:y val="-5.576208178438662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D3-4E74-90FE-BF8D26926687}"/>
                </c:ext>
              </c:extLst>
            </c:dLbl>
            <c:dLbl>
              <c:idx val="4"/>
              <c:layout>
                <c:manualLayout>
                  <c:x val="6.4441887226697359E-2"/>
                  <c:y val="-2.973977695167286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D3-4E74-90FE-BF8D26926687}"/>
                </c:ext>
              </c:extLst>
            </c:dLbl>
            <c:dLbl>
              <c:idx val="5"/>
              <c:layout>
                <c:manualLayout>
                  <c:x val="0.13808975834292289"/>
                  <c:y val="-7.434944237918215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D3-4E74-90FE-BF8D26926687}"/>
                </c:ext>
              </c:extLst>
            </c:dLbl>
            <c:dLbl>
              <c:idx val="6"/>
              <c:layout>
                <c:manualLayout>
                  <c:x val="5.7376073948620217E-2"/>
                  <c:y val="-5.07072621995763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D3-4E74-90FE-BF8D26926687}"/>
                </c:ext>
              </c:extLst>
            </c:dLbl>
            <c:dLbl>
              <c:idx val="7"/>
              <c:layout>
                <c:manualLayout>
                  <c:x val="1.3808975834292289E-2"/>
                  <c:y val="-0.1263940520446096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D3-4E74-90FE-BF8D26926687}"/>
                </c:ext>
              </c:extLst>
            </c:dLbl>
            <c:dLbl>
              <c:idx val="8"/>
              <c:layout>
                <c:manualLayout>
                  <c:x val="2.9919447640966629E-2"/>
                  <c:y val="5.57620817843866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D3-4E74-90FE-BF8D26926687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'9. APS'!$A$31:$A$39</c:f>
              <c:strCache>
                <c:ptCount val="9"/>
                <c:pt idx="0">
                  <c:v>Bioenergy</c:v>
                </c:pt>
                <c:pt idx="1">
                  <c:v>CHP</c:v>
                </c:pt>
                <c:pt idx="2">
                  <c:v>Digester gas</c:v>
                </c:pt>
                <c:pt idx="3">
                  <c:v>Fuel cell</c:v>
                </c:pt>
                <c:pt idx="4">
                  <c:v>Heat Pump
Air</c:v>
                </c:pt>
                <c:pt idx="5">
                  <c:v>Heat Pump
Ground</c:v>
                </c:pt>
                <c:pt idx="6">
                  <c:v>Liquid
Biofuel</c:v>
                </c:pt>
                <c:pt idx="7">
                  <c:v>Solar Thermal</c:v>
                </c:pt>
                <c:pt idx="8">
                  <c:v>Waste to Energy</c:v>
                </c:pt>
              </c:strCache>
            </c:strRef>
          </c:cat>
          <c:val>
            <c:numRef>
              <c:f>'9. APS'!$C$31:$C$39</c:f>
              <c:numCache>
                <c:formatCode>0.00%</c:formatCode>
                <c:ptCount val="9"/>
                <c:pt idx="0">
                  <c:v>2.196310662913958E-3</c:v>
                </c:pt>
                <c:pt idx="1">
                  <c:v>0.68900380461434407</c:v>
                </c:pt>
                <c:pt idx="2">
                  <c:v>3.4308929106810424E-3</c:v>
                </c:pt>
                <c:pt idx="3">
                  <c:v>3.8084724136408322E-2</c:v>
                </c:pt>
                <c:pt idx="4">
                  <c:v>2.2494869464774199E-2</c:v>
                </c:pt>
                <c:pt idx="5">
                  <c:v>4.9141579530849449E-3</c:v>
                </c:pt>
                <c:pt idx="6">
                  <c:v>0.20333095496517278</c:v>
                </c:pt>
                <c:pt idx="7">
                  <c:v>5.9312008590015042E-4</c:v>
                </c:pt>
                <c:pt idx="8">
                  <c:v>3.5951165206720481E-2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2D3-4E74-90FE-BF8D26926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6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32194065261494"/>
          <c:y val="0.14339973528949906"/>
          <c:w val="0.54166666666666663"/>
          <c:h val="0.90277777777777779"/>
        </c:manualLayout>
      </c:layout>
      <c:pieChart>
        <c:varyColors val="1"/>
        <c:ser>
          <c:idx val="0"/>
          <c:order val="0"/>
          <c:tx>
            <c:strRef>
              <c:f>'10. CPS'!$C$25</c:f>
              <c:strCache>
                <c:ptCount val="1"/>
                <c:pt idx="0">
                  <c:v>Percent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D4-4883-97B3-7488A1392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D4-4883-97B3-7488A1392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D4-4883-97B3-7488A1392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DD4-4883-97B3-7488A1392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4ED-4C42-A40F-231C471D6CFF}"/>
              </c:ext>
            </c:extLst>
          </c:dPt>
          <c:dLbls>
            <c:dLbl>
              <c:idx val="0"/>
              <c:layout>
                <c:manualLayout>
                  <c:x val="-8.7336244541484712E-3"/>
                  <c:y val="-5.98290598290598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D4-4883-97B3-7488A1392814}"/>
                </c:ext>
              </c:extLst>
            </c:dLbl>
            <c:dLbl>
              <c:idx val="1"/>
              <c:layout>
                <c:manualLayout>
                  <c:x val="3.7117903930131008E-2"/>
                  <c:y val="-5.12820512820512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D4-4883-97B3-7488A1392814}"/>
                </c:ext>
              </c:extLst>
            </c:dLbl>
            <c:dLbl>
              <c:idx val="2"/>
              <c:layout>
                <c:manualLayout>
                  <c:x val="-5.2344601962922573E-2"/>
                  <c:y val="3.701067615658362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D4-4883-97B3-7488A1392814}"/>
                </c:ext>
              </c:extLst>
            </c:dLbl>
            <c:dLbl>
              <c:idx val="3"/>
              <c:layout>
                <c:manualLayout>
                  <c:x val="-6.5502183406113537E-2"/>
                  <c:y val="-2.849002849002849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D4-4883-97B3-7488A1392814}"/>
                </c:ext>
              </c:extLst>
            </c:dLbl>
            <c:dLbl>
              <c:idx val="4"/>
              <c:layout>
                <c:manualLayout>
                  <c:x val="2.8384279475982533E-2"/>
                  <c:y val="-4.273504273504273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ED-4C42-A40F-231C471D6CFF}"/>
                </c:ext>
              </c:extLst>
            </c:dLbl>
            <c:numFmt formatCode="0.00%" sourceLinked="0"/>
            <c:spPr>
              <a:noFill/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'10. CPS'!$A$26:$A$30</c:f>
              <c:strCache>
                <c:ptCount val="5"/>
                <c:pt idx="0">
                  <c:v>Biogas</c:v>
                </c:pt>
                <c:pt idx="1">
                  <c:v>Energy Storage</c:v>
                </c:pt>
                <c:pt idx="2">
                  <c:v>Hydropower</c:v>
                </c:pt>
                <c:pt idx="3">
                  <c:v>Solar Energy</c:v>
                </c:pt>
                <c:pt idx="4">
                  <c:v>Wind Energy</c:v>
                </c:pt>
              </c:strCache>
            </c:strRef>
          </c:cat>
          <c:val>
            <c:numRef>
              <c:f>'10. CPS'!$C$26:$C$30</c:f>
              <c:numCache>
                <c:formatCode>0.0%</c:formatCode>
                <c:ptCount val="5"/>
                <c:pt idx="0">
                  <c:v>0.27140879313838051</c:v>
                </c:pt>
                <c:pt idx="1">
                  <c:v>0.21297359357060849</c:v>
                </c:pt>
                <c:pt idx="2">
                  <c:v>0.37337070304585668</c:v>
                </c:pt>
                <c:pt idx="3">
                  <c:v>6.6100493010062808E-2</c:v>
                </c:pt>
                <c:pt idx="4">
                  <c:v>7.614641723509151E-2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DD4-4883-97B3-7488A13928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977900</xdr:colOff>
      <xdr:row>2</xdr:row>
      <xdr:rowOff>6350</xdr:rowOff>
    </xdr:from>
    <xdr:to>
      <xdr:col>0</xdr:col>
      <xdr:colOff>3581400</xdr:colOff>
      <xdr:row>9</xdr:row>
      <xdr:rowOff>83348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0FDD3E-81B0-4FCE-A7D9-8BE0C3F8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7900" y="374650"/>
          <a:ext cx="2603500" cy="1366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80964</xdr:colOff>
      <xdr:row>25</xdr:row>
      <xdr:rowOff>95250</xdr:rowOff>
    </xdr:from>
    <xdr:to>
      <xdr:col>9</xdr:col>
      <xdr:colOff>387350</xdr:colOff>
      <xdr:row>46</xdr:row>
      <xdr:rowOff>171450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BEACC8C3-5483-4C2B-9C88-D2A49534D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1</xdr:row>
      <xdr:rowOff>101599</xdr:rowOff>
    </xdr:from>
    <xdr:to>
      <xdr:col>9</xdr:col>
      <xdr:colOff>387350</xdr:colOff>
      <xdr:row>22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937121-A42C-AA4B-4426-C7DFA55F7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387350</xdr:colOff>
      <xdr:row>2</xdr:row>
      <xdr:rowOff>133351</xdr:rowOff>
    </xdr:from>
    <xdr:to>
      <xdr:col>6</xdr:col>
      <xdr:colOff>476250</xdr:colOff>
      <xdr:row>25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A30A4C-160B-361C-FBA8-DCCAFC807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25399</xdr:colOff>
      <xdr:row>2</xdr:row>
      <xdr:rowOff>12699</xdr:rowOff>
    </xdr:from>
    <xdr:to>
      <xdr:col>8</xdr:col>
      <xdr:colOff>47624</xdr:colOff>
      <xdr:row>25</xdr:row>
      <xdr:rowOff>171450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900F0DE0-131C-46E9-8F9D-4A748FFB6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142875</xdr:rowOff>
    </xdr:from>
    <xdr:to>
      <xdr:col>9</xdr:col>
      <xdr:colOff>387350</xdr:colOff>
      <xdr:row>26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D65AB4-2D71-4858-8ED7-B150178B1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john_wassam_mass_gov/Documents/WORK/ANALYSIS%20WORKBOOK/2021/20230424_Reporting_ProfessionalWorkBook_CY2021_V31_JAWZWEBSITE.xlsx" TargetMode="External"/><Relationship Id="rId1" Type="http://schemas.openxmlformats.org/officeDocument/2006/relationships/externalLinkPath" Target="https://massgov-my.sharepoint.com/personal/john_wassam_mass_gov/Documents/WORK/ANALYSIS%20WORKBOOK/2021/20230424_Reporting_ProfessionalWorkBook_CY2021_V31_JAWZ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OU-Result"/>
      <sheetName val="GIS RESULT"/>
      <sheetName val="LSE-RESULT"/>
      <sheetName val="LSE-ERRANTS"/>
      <sheetName val="LSE-GREEN"/>
      <sheetName val="Banked"/>
      <sheetName val="Certif ClassI-GIS"/>
      <sheetName val="Recon Class I&amp;SCO"/>
      <sheetName val="Certif ClassII-GIS"/>
      <sheetName val="Recon II&amp;W&amp;APS "/>
      <sheetName val="Report Tables"/>
      <sheetName val="Report Graphs"/>
      <sheetName val="CEC-2021"/>
      <sheetName val="RPSCLASS1"/>
      <sheetName val="SREC"/>
      <sheetName val="CLASSII_WTE"/>
      <sheetName val="APS_CPS"/>
      <sheetName val="CES_CESE"/>
      <sheetName val="13. Est. Costs"/>
      <sheetName val="NONCOMPLIANCE"/>
      <sheetName val="EDC_Report_Tables"/>
      <sheetName val="LAYOUT"/>
      <sheetName val="ACPOWED"/>
      <sheetName val="LSEEXEMPT_Actual"/>
      <sheetName val="LSESExempt_Future"/>
      <sheetName val="MWH_Exempt"/>
      <sheetName val="RPSClassIExempt"/>
      <sheetName val="SCOiExempt "/>
      <sheetName val="SCOiiExempt "/>
      <sheetName val="CPS_Exempt"/>
      <sheetName val="CES_EX"/>
      <sheetName val="ACP FY rawdata2022"/>
      <sheetName val="JW_Graphs"/>
      <sheetName val="JW_Proj Tables"/>
      <sheetName val="LSEResults_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1">
          <cell r="N141">
            <v>194545</v>
          </cell>
        </row>
        <row r="209">
          <cell r="N209">
            <v>36947700</v>
          </cell>
        </row>
      </sheetData>
      <sheetData sheetId="8"/>
      <sheetData sheetId="9">
        <row r="73">
          <cell r="O73">
            <v>6377864.5</v>
          </cell>
        </row>
        <row r="142">
          <cell r="O142">
            <v>341649</v>
          </cell>
        </row>
        <row r="210">
          <cell r="O210">
            <v>151669.70000000001</v>
          </cell>
        </row>
        <row r="277">
          <cell r="O277">
            <v>35141535</v>
          </cell>
        </row>
      </sheetData>
      <sheetData sheetId="10">
        <row r="5">
          <cell r="B5">
            <v>44374196</v>
          </cell>
        </row>
      </sheetData>
      <sheetData sheetId="11"/>
      <sheetData sheetId="12"/>
      <sheetData sheetId="13">
        <row r="8">
          <cell r="G8">
            <v>5306831</v>
          </cell>
        </row>
        <row r="15">
          <cell r="G15">
            <v>2272</v>
          </cell>
        </row>
        <row r="19">
          <cell r="G19">
            <v>136320</v>
          </cell>
        </row>
      </sheetData>
      <sheetData sheetId="14">
        <row r="7">
          <cell r="G7">
            <v>730716</v>
          </cell>
        </row>
        <row r="14">
          <cell r="G14">
            <v>533</v>
          </cell>
        </row>
        <row r="30">
          <cell r="G30">
            <v>1718690</v>
          </cell>
        </row>
        <row r="37">
          <cell r="G37">
            <v>123159</v>
          </cell>
        </row>
      </sheetData>
      <sheetData sheetId="15">
        <row r="7">
          <cell r="G7">
            <v>1565966</v>
          </cell>
        </row>
        <row r="14">
          <cell r="G14">
            <v>214382</v>
          </cell>
        </row>
        <row r="37">
          <cell r="G37">
            <v>1625995</v>
          </cell>
        </row>
        <row r="44">
          <cell r="G44">
            <v>11484</v>
          </cell>
        </row>
      </sheetData>
      <sheetData sheetId="16">
        <row r="7">
          <cell r="G7">
            <v>2307143</v>
          </cell>
        </row>
        <row r="14">
          <cell r="G14">
            <v>6370</v>
          </cell>
        </row>
        <row r="36">
          <cell r="D36">
            <v>841079</v>
          </cell>
        </row>
        <row r="43">
          <cell r="D43">
            <v>780923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9F32D-D856-4B83-961F-99B4689BE766}">
  <dimension ref="A1:N43"/>
  <sheetViews>
    <sheetView showGridLines="0" tabSelected="1" workbookViewId="0"/>
  </sheetViews>
  <sheetFormatPr defaultRowHeight="14.5" x14ac:dyDescent="0.35"/>
  <cols>
    <col min="1" max="1" width="66.26953125" customWidth="1"/>
    <col min="4" max="4" width="9.1796875" bestFit="1" customWidth="1"/>
    <col min="6" max="14" width="8.7265625" style="10"/>
  </cols>
  <sheetData>
    <row r="1" spans="1:14" ht="14.5" customHeight="1" x14ac:dyDescent="0.35">
      <c r="E1" s="10"/>
      <c r="N1"/>
    </row>
    <row r="2" spans="1:14" ht="14.5" customHeight="1" x14ac:dyDescent="0.35">
      <c r="E2" s="10"/>
      <c r="N2"/>
    </row>
    <row r="3" spans="1:14" ht="14.5" customHeight="1" x14ac:dyDescent="0.35">
      <c r="D3" s="10"/>
      <c r="E3" s="10"/>
      <c r="N3"/>
    </row>
    <row r="4" spans="1:14" ht="14.5" customHeight="1" x14ac:dyDescent="0.35">
      <c r="D4" s="10"/>
      <c r="E4" s="10"/>
      <c r="N4"/>
    </row>
    <row r="5" spans="1:14" ht="14.5" customHeight="1" x14ac:dyDescent="0.35">
      <c r="D5" s="10"/>
      <c r="E5" s="10"/>
      <c r="N5"/>
    </row>
    <row r="6" spans="1:14" ht="14.5" customHeight="1" x14ac:dyDescent="0.35">
      <c r="D6" s="10"/>
      <c r="E6" s="10"/>
      <c r="N6"/>
    </row>
    <row r="7" spans="1:14" ht="14.5" customHeight="1" x14ac:dyDescent="0.35">
      <c r="D7" s="10"/>
      <c r="E7" s="10"/>
      <c r="N7"/>
    </row>
    <row r="8" spans="1:14" ht="14.5" customHeight="1" x14ac:dyDescent="0.35">
      <c r="D8" s="10"/>
      <c r="E8" s="10"/>
      <c r="N8"/>
    </row>
    <row r="9" spans="1:14" ht="14.5" customHeight="1" x14ac:dyDescent="0.35">
      <c r="D9" s="10"/>
      <c r="E9" s="10"/>
      <c r="N9"/>
    </row>
    <row r="10" spans="1:14" ht="14.5" customHeight="1" x14ac:dyDescent="0.35">
      <c r="D10" s="10"/>
      <c r="E10" s="10"/>
      <c r="N10"/>
    </row>
    <row r="11" spans="1:14" ht="14.5" customHeight="1" x14ac:dyDescent="0.35">
      <c r="D11" s="10"/>
      <c r="E11" s="10"/>
      <c r="N11"/>
    </row>
    <row r="12" spans="1:14" ht="14.5" customHeight="1" x14ac:dyDescent="0.35">
      <c r="D12" s="10"/>
      <c r="E12" s="10"/>
      <c r="N12"/>
    </row>
    <row r="13" spans="1:14" ht="18" customHeight="1" x14ac:dyDescent="0.45">
      <c r="A13" s="156" t="s">
        <v>0</v>
      </c>
      <c r="B13" s="156"/>
      <c r="C13" s="156"/>
      <c r="D13" s="156"/>
      <c r="E13" s="156"/>
      <c r="F13" s="156"/>
      <c r="I13" s="11"/>
      <c r="N13"/>
    </row>
    <row r="14" spans="1:14" ht="14.5" customHeight="1" x14ac:dyDescent="0.35">
      <c r="D14" s="10"/>
      <c r="E14" s="10"/>
      <c r="I14" s="12"/>
      <c r="N14"/>
    </row>
    <row r="15" spans="1:14" s="160" customFormat="1" ht="18" customHeight="1" x14ac:dyDescent="0.5">
      <c r="A15" s="157" t="s">
        <v>1</v>
      </c>
      <c r="B15" s="157"/>
      <c r="C15" s="157"/>
      <c r="D15" s="157"/>
      <c r="E15" s="157"/>
      <c r="F15" s="157"/>
      <c r="G15" s="158"/>
      <c r="H15" s="158"/>
      <c r="I15" s="159"/>
      <c r="J15" s="158"/>
      <c r="K15" s="158"/>
      <c r="L15" s="158"/>
      <c r="M15" s="158"/>
    </row>
    <row r="16" spans="1:14" s="160" customFormat="1" ht="18" customHeight="1" x14ac:dyDescent="0.5">
      <c r="A16" s="157" t="s">
        <v>2</v>
      </c>
      <c r="B16" s="157"/>
      <c r="C16" s="157"/>
      <c r="D16" s="157"/>
      <c r="E16" s="157"/>
      <c r="F16" s="157"/>
      <c r="G16" s="158"/>
      <c r="H16" s="158"/>
      <c r="I16" s="159"/>
      <c r="J16" s="158"/>
      <c r="K16" s="158"/>
      <c r="L16" s="158"/>
      <c r="M16" s="158"/>
    </row>
    <row r="17" spans="1:14" s="160" customFormat="1" ht="18" customHeight="1" x14ac:dyDescent="0.5">
      <c r="A17" s="157" t="s">
        <v>3</v>
      </c>
      <c r="B17" s="157"/>
      <c r="C17" s="157"/>
      <c r="D17" s="157"/>
      <c r="E17" s="157"/>
      <c r="F17" s="157"/>
      <c r="G17" s="158"/>
      <c r="H17" s="158"/>
      <c r="I17" s="159"/>
      <c r="J17" s="158"/>
      <c r="K17" s="158"/>
      <c r="L17" s="158"/>
      <c r="M17" s="158"/>
    </row>
    <row r="18" spans="1:14" s="160" customFormat="1" ht="18" customHeight="1" x14ac:dyDescent="0.5">
      <c r="A18" s="157" t="s">
        <v>4</v>
      </c>
      <c r="B18" s="157"/>
      <c r="C18" s="157"/>
      <c r="D18" s="157"/>
      <c r="E18" s="157"/>
      <c r="F18" s="157"/>
      <c r="G18" s="158"/>
      <c r="H18" s="158"/>
      <c r="I18" s="159"/>
      <c r="J18" s="158"/>
      <c r="K18" s="158"/>
      <c r="L18" s="158"/>
      <c r="M18" s="158"/>
    </row>
    <row r="19" spans="1:14" s="160" customFormat="1" ht="18" customHeight="1" x14ac:dyDescent="0.5">
      <c r="A19" s="157"/>
      <c r="B19" s="157"/>
      <c r="C19" s="157"/>
      <c r="D19" s="157"/>
      <c r="E19" s="157"/>
      <c r="F19" s="157"/>
      <c r="G19" s="158"/>
      <c r="H19" s="158"/>
      <c r="I19" s="159"/>
      <c r="J19" s="158"/>
      <c r="K19" s="158"/>
      <c r="L19" s="158"/>
      <c r="M19" s="158"/>
    </row>
    <row r="20" spans="1:14" s="160" customFormat="1" ht="18" customHeight="1" x14ac:dyDescent="0.5">
      <c r="A20" s="157"/>
      <c r="B20" s="157"/>
      <c r="C20" s="157"/>
      <c r="D20" s="157"/>
      <c r="E20" s="157"/>
      <c r="F20" s="157"/>
      <c r="G20" s="158"/>
      <c r="H20" s="158"/>
      <c r="I20" s="159"/>
      <c r="J20" s="158"/>
      <c r="K20" s="158"/>
      <c r="L20" s="158"/>
      <c r="M20" s="158"/>
    </row>
    <row r="21" spans="1:14" s="160" customFormat="1" ht="18" customHeight="1" x14ac:dyDescent="0.5">
      <c r="A21" s="173">
        <v>45258</v>
      </c>
      <c r="B21" s="157"/>
      <c r="C21" s="157"/>
      <c r="D21" s="157"/>
      <c r="E21" s="157"/>
      <c r="F21" s="157"/>
      <c r="G21" s="158"/>
      <c r="H21" s="158"/>
      <c r="I21" s="159"/>
      <c r="J21" s="158"/>
      <c r="K21" s="158"/>
      <c r="L21" s="158"/>
      <c r="M21" s="158"/>
    </row>
    <row r="22" spans="1:14" s="160" customFormat="1" ht="18" customHeight="1" x14ac:dyDescent="0.5">
      <c r="A22" s="173"/>
      <c r="B22" s="157"/>
      <c r="C22" s="157"/>
      <c r="D22" s="157"/>
      <c r="E22" s="157"/>
      <c r="F22" s="157"/>
      <c r="G22" s="158"/>
      <c r="H22" s="158"/>
      <c r="I22" s="159"/>
      <c r="J22" s="158"/>
      <c r="K22" s="158"/>
      <c r="L22" s="158"/>
      <c r="M22" s="158"/>
    </row>
    <row r="23" spans="1:14" s="160" customFormat="1" ht="18" customHeight="1" x14ac:dyDescent="0.5">
      <c r="A23" s="173"/>
      <c r="B23" s="157"/>
      <c r="C23" s="157"/>
      <c r="D23" s="157"/>
      <c r="E23" s="157"/>
      <c r="F23" s="157"/>
      <c r="G23" s="158"/>
      <c r="H23" s="158"/>
      <c r="I23" s="159"/>
      <c r="J23" s="158"/>
      <c r="K23" s="158"/>
      <c r="L23" s="158"/>
      <c r="M23" s="158"/>
    </row>
    <row r="24" spans="1:14" ht="14.5" customHeight="1" x14ac:dyDescent="0.35">
      <c r="E24" s="10"/>
      <c r="I24" s="12"/>
      <c r="N24"/>
    </row>
    <row r="25" spans="1:14" ht="14.5" customHeight="1" x14ac:dyDescent="0.35">
      <c r="A25" s="175" t="s">
        <v>5</v>
      </c>
      <c r="E25" s="10"/>
      <c r="I25" s="13"/>
      <c r="N25"/>
    </row>
    <row r="26" spans="1:14" ht="14.5" customHeight="1" x14ac:dyDescent="0.35">
      <c r="A26" s="118" t="s">
        <v>6</v>
      </c>
      <c r="F26"/>
      <c r="G26"/>
      <c r="H26"/>
      <c r="I26"/>
      <c r="J26"/>
      <c r="K26"/>
      <c r="L26"/>
      <c r="M26"/>
      <c r="N26"/>
    </row>
    <row r="27" spans="1:14" ht="14.5" customHeight="1" x14ac:dyDescent="0.35">
      <c r="A27" s="118" t="s">
        <v>7</v>
      </c>
      <c r="E27" s="10"/>
      <c r="I27" s="12"/>
      <c r="N27"/>
    </row>
    <row r="28" spans="1:14" ht="14.5" customHeight="1" x14ac:dyDescent="0.35">
      <c r="A28" s="118" t="s">
        <v>8</v>
      </c>
      <c r="E28" s="10"/>
      <c r="I28" s="12"/>
      <c r="N28"/>
    </row>
    <row r="29" spans="1:14" ht="15.5" x14ac:dyDescent="0.35">
      <c r="A29" s="118" t="s">
        <v>9</v>
      </c>
      <c r="E29" s="10"/>
      <c r="I29" s="14"/>
      <c r="N29"/>
    </row>
    <row r="30" spans="1:14" ht="15.5" x14ac:dyDescent="0.35">
      <c r="A30" s="118" t="s">
        <v>10</v>
      </c>
      <c r="E30" s="10"/>
      <c r="I30" s="14"/>
      <c r="N30"/>
    </row>
    <row r="31" spans="1:14" ht="15.5" x14ac:dyDescent="0.35">
      <c r="A31" s="118" t="s">
        <v>11</v>
      </c>
      <c r="E31" s="10"/>
      <c r="I31" s="14"/>
      <c r="N31"/>
    </row>
    <row r="32" spans="1:14" ht="15.5" x14ac:dyDescent="0.35">
      <c r="A32" s="176"/>
      <c r="E32" s="10"/>
      <c r="I32" s="14"/>
      <c r="N32"/>
    </row>
    <row r="33" spans="1:14" ht="15.5" x14ac:dyDescent="0.35">
      <c r="A33" s="176"/>
      <c r="E33" s="10"/>
      <c r="I33" s="14"/>
      <c r="N33"/>
    </row>
    <row r="34" spans="1:14" ht="15.5" x14ac:dyDescent="0.35">
      <c r="A34" s="176"/>
      <c r="E34" s="10"/>
      <c r="I34" s="14"/>
      <c r="N34"/>
    </row>
    <row r="35" spans="1:14" ht="15.5" x14ac:dyDescent="0.35">
      <c r="E35" s="10"/>
      <c r="I35" s="14"/>
      <c r="N35"/>
    </row>
    <row r="36" spans="1:14" ht="15.5" x14ac:dyDescent="0.35">
      <c r="A36" s="174" t="s">
        <v>12</v>
      </c>
      <c r="E36" s="10"/>
      <c r="I36" s="14"/>
      <c r="N36"/>
    </row>
    <row r="37" spans="1:14" ht="15.5" x14ac:dyDescent="0.35">
      <c r="A37" s="174" t="s">
        <v>13</v>
      </c>
      <c r="E37" s="10"/>
      <c r="I37" s="14"/>
      <c r="N37"/>
    </row>
    <row r="38" spans="1:14" ht="14.5" customHeight="1" x14ac:dyDescent="0.35">
      <c r="A38" s="174" t="s">
        <v>14</v>
      </c>
      <c r="E38" s="10"/>
      <c r="N38"/>
    </row>
    <row r="39" spans="1:14" ht="14.5" customHeight="1" x14ac:dyDescent="0.35">
      <c r="A39" s="174" t="s">
        <v>15</v>
      </c>
      <c r="E39" s="10"/>
      <c r="N39"/>
    </row>
    <row r="40" spans="1:14" ht="14.5" customHeight="1" x14ac:dyDescent="0.35">
      <c r="E40" s="10"/>
      <c r="N40"/>
    </row>
    <row r="41" spans="1:14" ht="14.5" customHeight="1" x14ac:dyDescent="0.35">
      <c r="E41" s="10"/>
      <c r="N41"/>
    </row>
    <row r="42" spans="1:14" ht="14.5" customHeight="1" x14ac:dyDescent="0.35">
      <c r="E42" s="10"/>
      <c r="N42"/>
    </row>
    <row r="43" spans="1:14" ht="14.5" customHeight="1" x14ac:dyDescent="0.35">
      <c r="E43" s="10"/>
      <c r="N43"/>
    </row>
  </sheetData>
  <pageMargins left="1.5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185AF-F9A8-40F7-9CE9-9D9E8FB8850F}">
  <dimension ref="A1"/>
  <sheetViews>
    <sheetView showGridLines="0" workbookViewId="0"/>
  </sheetViews>
  <sheetFormatPr defaultRowHeight="14.5" x14ac:dyDescent="0.35"/>
  <cols>
    <col min="1" max="1" width="36.54296875" customWidth="1"/>
    <col min="5" max="5" width="9.54296875" bestFit="1" customWidth="1"/>
  </cols>
  <sheetData>
    <row r="1" spans="1:1" x14ac:dyDescent="0.35">
      <c r="A1" s="7" t="s">
        <v>216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8CF69-101D-4FB5-9E28-BD974FD67090}">
  <dimension ref="A1:G18"/>
  <sheetViews>
    <sheetView showGridLines="0" topLeftCell="F1" workbookViewId="0">
      <selection activeCell="G18" sqref="G18"/>
    </sheetView>
  </sheetViews>
  <sheetFormatPr defaultRowHeight="14.5" x14ac:dyDescent="0.35"/>
  <cols>
    <col min="1" max="1" width="47.81640625" customWidth="1"/>
    <col min="2" max="7" width="12.54296875" customWidth="1"/>
  </cols>
  <sheetData>
    <row r="1" spans="1:7" x14ac:dyDescent="0.35">
      <c r="A1" s="6" t="s">
        <v>217</v>
      </c>
    </row>
    <row r="2" spans="1:7" ht="15.5" x14ac:dyDescent="0.35">
      <c r="A2" s="99" t="s">
        <v>218</v>
      </c>
      <c r="B2" s="124">
        <v>2016</v>
      </c>
      <c r="C2" s="124">
        <v>2017</v>
      </c>
      <c r="D2" s="124">
        <v>2018</v>
      </c>
      <c r="E2" s="124">
        <v>2019</v>
      </c>
      <c r="F2" s="124">
        <v>2020</v>
      </c>
      <c r="G2" s="124">
        <v>2021</v>
      </c>
    </row>
    <row r="3" spans="1:7" ht="15.5" x14ac:dyDescent="0.35">
      <c r="A3" s="86" t="s">
        <v>141</v>
      </c>
      <c r="B3" s="41">
        <v>46864429</v>
      </c>
      <c r="C3" s="41">
        <v>45715742</v>
      </c>
      <c r="D3" s="41">
        <v>46409960</v>
      </c>
      <c r="E3" s="41">
        <v>44705757.244186766</v>
      </c>
      <c r="F3" s="41">
        <v>43673802</v>
      </c>
      <c r="G3" s="91">
        <v>44374196</v>
      </c>
    </row>
    <row r="4" spans="1:7" ht="15.5" x14ac:dyDescent="0.35">
      <c r="A4" s="86" t="s">
        <v>116</v>
      </c>
      <c r="B4" s="41">
        <v>3.5000000000000003E-2</v>
      </c>
      <c r="C4" s="41">
        <v>3.5000000000000003E-2</v>
      </c>
      <c r="D4" s="41">
        <v>3.5000000000000003E-2</v>
      </c>
      <c r="E4" s="41">
        <v>3.5000771633355292E-2</v>
      </c>
      <c r="F4" s="41">
        <v>3.5000776895952407E-2</v>
      </c>
      <c r="G4" s="91">
        <v>3.7000805603328565E-2</v>
      </c>
    </row>
    <row r="5" spans="1:7" ht="15.5" x14ac:dyDescent="0.35">
      <c r="A5" s="86" t="s">
        <v>143</v>
      </c>
      <c r="B5" s="41">
        <v>1640016</v>
      </c>
      <c r="C5" s="41">
        <v>1600090</v>
      </c>
      <c r="D5" s="41">
        <v>1624385</v>
      </c>
      <c r="E5" s="41">
        <v>1564736</v>
      </c>
      <c r="F5" s="41">
        <v>1528617</v>
      </c>
      <c r="G5" s="91">
        <v>1641881</v>
      </c>
    </row>
    <row r="6" spans="1:7" ht="15.5" x14ac:dyDescent="0.35">
      <c r="A6" s="86" t="s">
        <v>144</v>
      </c>
      <c r="B6" s="41">
        <v>-1431</v>
      </c>
      <c r="C6" s="41">
        <v>-238</v>
      </c>
      <c r="D6" s="41">
        <v>-109421</v>
      </c>
      <c r="E6" s="41">
        <v>-30330</v>
      </c>
      <c r="F6" s="41">
        <v>-18364</v>
      </c>
      <c r="G6" s="91">
        <v>-15886</v>
      </c>
    </row>
    <row r="7" spans="1:7" ht="15.5" x14ac:dyDescent="0.35">
      <c r="A7" s="86" t="s">
        <v>145</v>
      </c>
      <c r="B7" s="41">
        <v>1638585</v>
      </c>
      <c r="C7" s="41">
        <v>1599852</v>
      </c>
      <c r="D7" s="41">
        <v>1514964</v>
      </c>
      <c r="E7" s="41">
        <v>1534406</v>
      </c>
      <c r="F7" s="41">
        <v>1510253</v>
      </c>
      <c r="G7" s="91">
        <v>1625995</v>
      </c>
    </row>
    <row r="8" spans="1:7" ht="15.5" x14ac:dyDescent="0.35">
      <c r="A8" s="35"/>
      <c r="B8" s="35"/>
      <c r="C8" s="35"/>
      <c r="D8" s="35"/>
      <c r="E8" s="35"/>
      <c r="F8" s="35"/>
      <c r="G8" s="35"/>
    </row>
    <row r="9" spans="1:7" ht="15.5" x14ac:dyDescent="0.35">
      <c r="A9" s="86" t="s">
        <v>219</v>
      </c>
      <c r="B9" s="41">
        <v>1651769</v>
      </c>
      <c r="C9" s="41">
        <v>1617739</v>
      </c>
      <c r="D9" s="41">
        <v>1545740</v>
      </c>
      <c r="E9" s="41">
        <v>1492667</v>
      </c>
      <c r="F9" s="41">
        <v>1509870</v>
      </c>
      <c r="G9" s="91">
        <v>1624464</v>
      </c>
    </row>
    <row r="10" spans="1:7" ht="15.5" x14ac:dyDescent="0.35">
      <c r="A10" s="86" t="s">
        <v>220</v>
      </c>
      <c r="B10" s="41">
        <v>-20111</v>
      </c>
      <c r="C10" s="41">
        <v>-44496</v>
      </c>
      <c r="D10" s="41">
        <v>-69694</v>
      </c>
      <c r="E10" s="41">
        <v>-41138</v>
      </c>
      <c r="F10" s="41">
        <v>-60137</v>
      </c>
      <c r="G10" s="91">
        <v>-51373</v>
      </c>
    </row>
    <row r="11" spans="1:7" ht="15.5" x14ac:dyDescent="0.35">
      <c r="A11" s="86" t="s">
        <v>221</v>
      </c>
      <c r="B11" s="31">
        <v>1631658</v>
      </c>
      <c r="C11" s="31">
        <v>1573243</v>
      </c>
      <c r="D11" s="31">
        <v>1476046</v>
      </c>
      <c r="E11" s="31">
        <v>1451529</v>
      </c>
      <c r="F11" s="31">
        <v>1449733</v>
      </c>
      <c r="G11" s="90">
        <v>1573091</v>
      </c>
    </row>
    <row r="12" spans="1:7" ht="15.5" x14ac:dyDescent="0.35">
      <c r="A12" s="86" t="s">
        <v>149</v>
      </c>
      <c r="B12" s="31">
        <v>0</v>
      </c>
      <c r="C12" s="31">
        <v>15644</v>
      </c>
      <c r="D12" s="31">
        <v>27163</v>
      </c>
      <c r="E12" s="31">
        <v>60094</v>
      </c>
      <c r="F12" s="31">
        <v>50023</v>
      </c>
      <c r="G12" s="90">
        <v>41420</v>
      </c>
    </row>
    <row r="13" spans="1:7" ht="15.5" x14ac:dyDescent="0.35">
      <c r="A13" s="86" t="s">
        <v>222</v>
      </c>
      <c r="B13" s="31">
        <v>1631658</v>
      </c>
      <c r="C13" s="31">
        <v>1588887</v>
      </c>
      <c r="D13" s="31">
        <v>1503209</v>
      </c>
      <c r="E13" s="31">
        <v>1511623</v>
      </c>
      <c r="F13" s="31">
        <v>1499756</v>
      </c>
      <c r="G13" s="90">
        <v>1614511</v>
      </c>
    </row>
    <row r="14" spans="1:7" ht="15.5" x14ac:dyDescent="0.35">
      <c r="A14" s="86" t="s">
        <v>213</v>
      </c>
      <c r="B14" s="31">
        <v>7362</v>
      </c>
      <c r="C14" s="31">
        <v>10816</v>
      </c>
      <c r="D14" s="31">
        <v>11755</v>
      </c>
      <c r="E14" s="31">
        <v>22552</v>
      </c>
      <c r="F14" s="31">
        <v>10497</v>
      </c>
      <c r="G14" s="90">
        <v>11484</v>
      </c>
    </row>
    <row r="15" spans="1:7" ht="15.5" x14ac:dyDescent="0.35">
      <c r="A15" s="86" t="s">
        <v>192</v>
      </c>
      <c r="B15" s="31">
        <v>1639020</v>
      </c>
      <c r="C15" s="31">
        <v>1599703</v>
      </c>
      <c r="D15" s="31">
        <v>1514964</v>
      </c>
      <c r="E15" s="31">
        <v>1534175</v>
      </c>
      <c r="F15" s="31">
        <v>1510253</v>
      </c>
      <c r="G15" s="90">
        <v>1625995</v>
      </c>
    </row>
    <row r="16" spans="1:7" ht="15.5" x14ac:dyDescent="0.35">
      <c r="A16" s="86" t="s">
        <v>153</v>
      </c>
      <c r="B16" s="31">
        <v>20566</v>
      </c>
      <c r="C16" s="31">
        <v>44496</v>
      </c>
      <c r="D16" s="31">
        <v>61217</v>
      </c>
      <c r="E16" s="31">
        <v>39850</v>
      </c>
      <c r="F16" s="31">
        <v>59618</v>
      </c>
      <c r="G16" s="90">
        <v>51373</v>
      </c>
    </row>
    <row r="17" spans="1:7" ht="15.5" x14ac:dyDescent="0.35">
      <c r="A17" s="35"/>
      <c r="B17" s="35"/>
      <c r="C17" s="35"/>
      <c r="D17" s="35"/>
      <c r="E17" s="35"/>
      <c r="F17" s="35"/>
      <c r="G17" s="35"/>
    </row>
    <row r="18" spans="1:7" ht="15.5" x14ac:dyDescent="0.35">
      <c r="A18" s="86" t="s">
        <v>154</v>
      </c>
      <c r="B18" s="49">
        <v>80982</v>
      </c>
      <c r="C18" s="49">
        <v>120274</v>
      </c>
      <c r="D18" s="49">
        <v>133066.6</v>
      </c>
      <c r="E18" s="49">
        <v>260701.12000000005</v>
      </c>
      <c r="F18" s="49">
        <v>123339.75</v>
      </c>
      <c r="G18" s="125">
        <v>341649</v>
      </c>
    </row>
  </sheetData>
  <pageMargins left="0.7" right="0.5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F4BA-B157-44D3-8E80-1BCB87ECE131}">
  <sheetPr>
    <pageSetUpPr fitToPage="1"/>
  </sheetPr>
  <dimension ref="A1:M41"/>
  <sheetViews>
    <sheetView showGridLines="0" topLeftCell="E2" workbookViewId="0">
      <selection activeCell="H18" sqref="H18"/>
    </sheetView>
  </sheetViews>
  <sheetFormatPr defaultRowHeight="14.5" x14ac:dyDescent="0.35"/>
  <cols>
    <col min="1" max="2" width="17.54296875" customWidth="1"/>
    <col min="3" max="3" width="12.54296875" customWidth="1"/>
    <col min="4" max="11" width="11.54296875" customWidth="1"/>
    <col min="12" max="12" width="12.54296875" customWidth="1"/>
  </cols>
  <sheetData>
    <row r="1" spans="1:12" x14ac:dyDescent="0.35">
      <c r="A1" s="6" t="s">
        <v>223</v>
      </c>
      <c r="B1" s="6"/>
      <c r="D1" s="1"/>
    </row>
    <row r="2" spans="1:12" ht="15.5" x14ac:dyDescent="0.35">
      <c r="A2" s="99" t="s">
        <v>224</v>
      </c>
      <c r="B2" s="99"/>
      <c r="C2" s="87">
        <v>2016</v>
      </c>
      <c r="D2" s="87">
        <v>2017</v>
      </c>
      <c r="E2" s="87">
        <v>2018</v>
      </c>
      <c r="F2" s="87">
        <v>2019</v>
      </c>
      <c r="G2" s="87">
        <v>2020</v>
      </c>
      <c r="H2" s="87">
        <v>2021</v>
      </c>
    </row>
    <row r="3" spans="1:12" ht="15.5" x14ac:dyDescent="0.35">
      <c r="A3" s="85" t="s">
        <v>141</v>
      </c>
      <c r="B3" s="85"/>
      <c r="C3" s="31">
        <v>46864429</v>
      </c>
      <c r="D3" s="31">
        <v>45715742</v>
      </c>
      <c r="E3" s="31">
        <v>46409960</v>
      </c>
      <c r="F3" s="31">
        <v>44705757.244186766</v>
      </c>
      <c r="G3" s="47">
        <v>43673802</v>
      </c>
      <c r="H3" s="30">
        <v>44374196</v>
      </c>
      <c r="I3" s="76"/>
      <c r="J3" s="76"/>
      <c r="K3" s="76"/>
      <c r="L3" s="76"/>
    </row>
    <row r="4" spans="1:12" ht="15.5" x14ac:dyDescent="0.35">
      <c r="A4" s="85" t="s">
        <v>116</v>
      </c>
      <c r="B4" s="85"/>
      <c r="C4" s="39">
        <v>0.04</v>
      </c>
      <c r="D4" s="39">
        <v>4.2500000000000003E-2</v>
      </c>
      <c r="E4" s="39">
        <v>4.4999999999999998E-2</v>
      </c>
      <c r="F4" s="39">
        <v>4.7500861877831937E-2</v>
      </c>
      <c r="G4" s="89">
        <v>5.0000844900107394E-2</v>
      </c>
      <c r="H4" s="38">
        <v>5.2500872353833744E-2</v>
      </c>
      <c r="I4" s="147"/>
      <c r="J4" s="147"/>
      <c r="K4" s="147"/>
      <c r="L4" s="147"/>
    </row>
    <row r="5" spans="1:12" ht="15.5" x14ac:dyDescent="0.35">
      <c r="A5" s="85" t="s">
        <v>143</v>
      </c>
      <c r="B5" s="85"/>
      <c r="C5" s="31">
        <v>1874294</v>
      </c>
      <c r="D5" s="31">
        <v>1942959</v>
      </c>
      <c r="E5" s="31">
        <v>2088490</v>
      </c>
      <c r="F5" s="31">
        <v>2123562</v>
      </c>
      <c r="G5" s="47">
        <v>2183727</v>
      </c>
      <c r="H5" s="30">
        <v>2329684</v>
      </c>
      <c r="I5" s="76"/>
      <c r="J5" s="76"/>
      <c r="K5" s="76"/>
      <c r="L5" s="76"/>
    </row>
    <row r="6" spans="1:12" ht="15.5" x14ac:dyDescent="0.35">
      <c r="A6" s="85" t="s">
        <v>144</v>
      </c>
      <c r="B6" s="85"/>
      <c r="C6" s="41">
        <v>-1635</v>
      </c>
      <c r="D6" s="41">
        <v>-1090</v>
      </c>
      <c r="E6" s="41">
        <v>-134422</v>
      </c>
      <c r="F6" s="41">
        <v>-41158</v>
      </c>
      <c r="G6" s="82">
        <v>-26233</v>
      </c>
      <c r="H6" s="40">
        <v>-22541</v>
      </c>
      <c r="I6" s="148"/>
      <c r="J6" s="148"/>
      <c r="K6" s="148"/>
      <c r="L6" s="148"/>
    </row>
    <row r="7" spans="1:12" ht="15.5" x14ac:dyDescent="0.35">
      <c r="A7" s="85" t="s">
        <v>145</v>
      </c>
      <c r="B7" s="85"/>
      <c r="C7" s="31">
        <v>1872659</v>
      </c>
      <c r="D7" s="31">
        <v>1941869</v>
      </c>
      <c r="E7" s="31">
        <v>1954068</v>
      </c>
      <c r="F7" s="31">
        <v>2082404</v>
      </c>
      <c r="G7" s="47">
        <v>2157494</v>
      </c>
      <c r="H7" s="30">
        <v>2307143</v>
      </c>
      <c r="I7" s="76"/>
      <c r="J7" s="76"/>
      <c r="K7" s="76"/>
      <c r="L7" s="76"/>
    </row>
    <row r="8" spans="1:12" ht="15.5" x14ac:dyDescent="0.35">
      <c r="A8" s="35"/>
      <c r="B8" s="35"/>
      <c r="C8" s="35"/>
      <c r="D8" s="35"/>
      <c r="E8" s="35"/>
      <c r="F8" s="35"/>
      <c r="G8" s="42"/>
      <c r="H8" s="42"/>
      <c r="I8" s="42"/>
      <c r="J8" s="42"/>
      <c r="K8" s="42"/>
      <c r="L8" s="42"/>
    </row>
    <row r="9" spans="1:12" ht="15.5" x14ac:dyDescent="0.35">
      <c r="A9" s="85" t="s">
        <v>225</v>
      </c>
      <c r="B9" s="85"/>
      <c r="C9" s="31">
        <v>945003</v>
      </c>
      <c r="D9" s="31">
        <v>2017892</v>
      </c>
      <c r="E9" s="31">
        <v>2015993</v>
      </c>
      <c r="F9" s="31">
        <v>2179879</v>
      </c>
      <c r="G9" s="47">
        <v>2213858</v>
      </c>
      <c r="H9" s="30">
        <v>2202395</v>
      </c>
      <c r="I9" s="76"/>
      <c r="J9" s="76"/>
      <c r="K9" s="76"/>
      <c r="L9" s="76"/>
    </row>
    <row r="10" spans="1:12" ht="15.5" x14ac:dyDescent="0.35">
      <c r="A10" s="85" t="s">
        <v>226</v>
      </c>
      <c r="B10" s="85"/>
      <c r="C10" s="41">
        <v>-3873</v>
      </c>
      <c r="D10" s="41">
        <v>-221624</v>
      </c>
      <c r="E10" s="41">
        <v>-317987</v>
      </c>
      <c r="F10" s="41">
        <v>-356480</v>
      </c>
      <c r="G10" s="82">
        <v>-477778</v>
      </c>
      <c r="H10" s="40">
        <v>-352240</v>
      </c>
      <c r="I10" s="148"/>
      <c r="J10" s="148"/>
      <c r="K10" s="148"/>
      <c r="L10" s="148"/>
    </row>
    <row r="11" spans="1:12" ht="15.5" x14ac:dyDescent="0.35">
      <c r="A11" s="85" t="s">
        <v>227</v>
      </c>
      <c r="B11" s="85"/>
      <c r="C11" s="31">
        <v>941130</v>
      </c>
      <c r="D11" s="31">
        <v>1796268</v>
      </c>
      <c r="E11" s="31">
        <v>1698006</v>
      </c>
      <c r="F11" s="31">
        <v>1823399</v>
      </c>
      <c r="G11" s="47">
        <v>1736080</v>
      </c>
      <c r="H11" s="30">
        <v>1850155</v>
      </c>
      <c r="I11" s="76"/>
      <c r="J11" s="76"/>
      <c r="K11" s="76"/>
      <c r="L11" s="76"/>
    </row>
    <row r="12" spans="1:12" ht="15.5" x14ac:dyDescent="0.35">
      <c r="A12" s="85" t="s">
        <v>149</v>
      </c>
      <c r="B12" s="85"/>
      <c r="C12" s="31">
        <v>2869</v>
      </c>
      <c r="D12" s="31">
        <v>3847</v>
      </c>
      <c r="E12" s="31">
        <v>212217</v>
      </c>
      <c r="F12" s="31">
        <v>249667</v>
      </c>
      <c r="G12" s="47">
        <v>425500</v>
      </c>
      <c r="H12" s="30">
        <v>450618</v>
      </c>
      <c r="I12" s="76"/>
      <c r="J12" s="76"/>
      <c r="K12" s="76"/>
      <c r="L12" s="76"/>
    </row>
    <row r="13" spans="1:12" ht="15.5" x14ac:dyDescent="0.35">
      <c r="A13" s="85" t="s">
        <v>228</v>
      </c>
      <c r="B13" s="85"/>
      <c r="C13" s="31">
        <v>943999</v>
      </c>
      <c r="D13" s="31">
        <v>1800115</v>
      </c>
      <c r="E13" s="31">
        <v>1910223</v>
      </c>
      <c r="F13" s="31">
        <v>2073066</v>
      </c>
      <c r="G13" s="47">
        <v>2161580</v>
      </c>
      <c r="H13" s="30">
        <v>2300773</v>
      </c>
      <c r="I13" s="76"/>
      <c r="J13" s="76"/>
      <c r="K13" s="76"/>
      <c r="L13" s="76"/>
    </row>
    <row r="14" spans="1:12" ht="15.5" x14ac:dyDescent="0.35">
      <c r="A14" s="85" t="s">
        <v>151</v>
      </c>
      <c r="B14" s="85"/>
      <c r="C14" s="31">
        <v>928636</v>
      </c>
      <c r="D14" s="31">
        <v>141974</v>
      </c>
      <c r="E14" s="31">
        <v>43845</v>
      </c>
      <c r="F14" s="31">
        <v>8880</v>
      </c>
      <c r="G14" s="47">
        <v>265</v>
      </c>
      <c r="H14" s="30">
        <v>6370</v>
      </c>
      <c r="I14" s="76"/>
      <c r="J14" s="76"/>
      <c r="K14" s="76"/>
      <c r="L14" s="76"/>
    </row>
    <row r="15" spans="1:12" ht="15.5" x14ac:dyDescent="0.35">
      <c r="A15" s="85" t="s">
        <v>192</v>
      </c>
      <c r="B15" s="85"/>
      <c r="C15" s="31">
        <v>1872635</v>
      </c>
      <c r="D15" s="31">
        <v>1942089</v>
      </c>
      <c r="E15" s="31">
        <v>1954068</v>
      </c>
      <c r="F15" s="31">
        <v>2081946</v>
      </c>
      <c r="G15" s="47">
        <v>2161845</v>
      </c>
      <c r="H15" s="30">
        <v>2307143</v>
      </c>
      <c r="I15" s="76"/>
      <c r="J15" s="76"/>
      <c r="K15" s="76"/>
      <c r="L15" s="76"/>
    </row>
    <row r="16" spans="1:12" ht="15.5" x14ac:dyDescent="0.35">
      <c r="A16" s="85" t="s">
        <v>153</v>
      </c>
      <c r="B16" s="85"/>
      <c r="C16" s="31">
        <v>3873</v>
      </c>
      <c r="D16" s="31">
        <v>221624</v>
      </c>
      <c r="E16" s="31">
        <v>317814</v>
      </c>
      <c r="F16" s="31">
        <v>355382</v>
      </c>
      <c r="G16" s="47">
        <v>477619</v>
      </c>
      <c r="H16" s="30">
        <v>350809</v>
      </c>
      <c r="I16" s="76"/>
      <c r="J16" s="76"/>
      <c r="K16" s="76"/>
      <c r="L16" s="76"/>
    </row>
    <row r="17" spans="1:13" ht="15.5" x14ac:dyDescent="0.35">
      <c r="A17" s="35"/>
      <c r="B17" s="35"/>
      <c r="C17" s="35"/>
      <c r="D17" s="35"/>
      <c r="E17" s="35"/>
      <c r="F17" s="35"/>
      <c r="G17" s="42"/>
      <c r="H17" s="42"/>
      <c r="I17" s="42"/>
      <c r="J17" s="42"/>
      <c r="K17" s="42"/>
      <c r="L17" s="42"/>
    </row>
    <row r="18" spans="1:13" ht="15.5" x14ac:dyDescent="0.35">
      <c r="A18" s="86" t="s">
        <v>154</v>
      </c>
      <c r="B18" s="86"/>
      <c r="C18" s="49">
        <v>20429992</v>
      </c>
      <c r="D18" s="49">
        <v>3156082</v>
      </c>
      <c r="E18" s="48">
        <v>992650.8</v>
      </c>
      <c r="F18" s="48">
        <v>205394.4</v>
      </c>
      <c r="G18" s="146">
        <v>6227.5</v>
      </c>
      <c r="H18" s="43">
        <v>151669.70000000001</v>
      </c>
      <c r="I18" s="149"/>
      <c r="J18" s="149"/>
      <c r="K18" s="149"/>
    </row>
    <row r="19" spans="1:13" x14ac:dyDescent="0.35">
      <c r="D19" s="8"/>
      <c r="E19" s="8"/>
      <c r="F19" s="8"/>
    </row>
    <row r="20" spans="1:13" x14ac:dyDescent="0.35">
      <c r="D20" s="8"/>
      <c r="E20" s="8"/>
      <c r="F20" s="8"/>
    </row>
    <row r="21" spans="1:13" ht="15.5" x14ac:dyDescent="0.35">
      <c r="A21" s="29" t="s">
        <v>229</v>
      </c>
      <c r="B21" s="6"/>
    </row>
    <row r="22" spans="1:13" ht="30" x14ac:dyDescent="0.35">
      <c r="A22" s="87" t="s">
        <v>163</v>
      </c>
      <c r="B22" s="87" t="s">
        <v>230</v>
      </c>
      <c r="C22" s="87" t="s">
        <v>231</v>
      </c>
      <c r="D22" s="87" t="s">
        <v>232</v>
      </c>
      <c r="E22" s="87" t="s">
        <v>233</v>
      </c>
      <c r="F22" s="87" t="s">
        <v>234</v>
      </c>
      <c r="G22" s="87" t="s">
        <v>235</v>
      </c>
      <c r="H22" s="87" t="s">
        <v>236</v>
      </c>
      <c r="I22" s="87" t="s">
        <v>237</v>
      </c>
      <c r="J22" s="87" t="s">
        <v>238</v>
      </c>
      <c r="K22" s="87" t="s">
        <v>215</v>
      </c>
      <c r="M22" s="150"/>
    </row>
    <row r="23" spans="1:13" ht="15.5" x14ac:dyDescent="0.35">
      <c r="A23" s="177" t="s">
        <v>170</v>
      </c>
      <c r="B23" s="34"/>
      <c r="C23" s="34"/>
      <c r="D23" s="34"/>
      <c r="E23" s="34"/>
      <c r="F23" s="34"/>
      <c r="G23" s="34"/>
      <c r="H23" s="34">
        <v>851</v>
      </c>
      <c r="I23" s="34"/>
      <c r="J23" s="34"/>
      <c r="K23" s="34">
        <v>851</v>
      </c>
      <c r="M23" s="151"/>
    </row>
    <row r="24" spans="1:13" ht="15.5" x14ac:dyDescent="0.35">
      <c r="A24" s="192" t="s">
        <v>172</v>
      </c>
      <c r="B24" s="83">
        <v>4725</v>
      </c>
      <c r="C24" s="83">
        <v>1482278</v>
      </c>
      <c r="D24" s="83">
        <v>7381</v>
      </c>
      <c r="E24" s="83">
        <v>81933</v>
      </c>
      <c r="F24" s="83">
        <v>48394</v>
      </c>
      <c r="G24" s="83">
        <v>10572</v>
      </c>
      <c r="H24" s="83">
        <v>437433</v>
      </c>
      <c r="I24" s="83">
        <v>1276</v>
      </c>
      <c r="J24" s="83">
        <v>77343</v>
      </c>
      <c r="K24" s="83">
        <v>2151335</v>
      </c>
      <c r="M24" s="151"/>
    </row>
    <row r="25" spans="1:13" ht="15.5" x14ac:dyDescent="0.35">
      <c r="A25" s="177" t="s">
        <v>173</v>
      </c>
      <c r="B25" s="34"/>
      <c r="C25" s="34"/>
      <c r="D25" s="34"/>
      <c r="E25" s="34"/>
      <c r="F25" s="34"/>
      <c r="G25" s="34"/>
      <c r="H25" s="34">
        <v>2606</v>
      </c>
      <c r="I25" s="34"/>
      <c r="J25" s="34"/>
      <c r="K25" s="34">
        <v>2606</v>
      </c>
      <c r="M25" s="151"/>
    </row>
    <row r="26" spans="1:13" ht="15.5" x14ac:dyDescent="0.35">
      <c r="A26" s="177" t="s">
        <v>174</v>
      </c>
      <c r="B26" s="34"/>
      <c r="C26" s="34"/>
      <c r="D26" s="34"/>
      <c r="E26" s="34"/>
      <c r="F26" s="34"/>
      <c r="G26" s="34"/>
      <c r="H26" s="34">
        <v>2197</v>
      </c>
      <c r="I26" s="34"/>
      <c r="J26" s="34"/>
      <c r="K26" s="34">
        <v>2197</v>
      </c>
      <c r="M26" s="151"/>
    </row>
    <row r="27" spans="1:13" ht="15.5" x14ac:dyDescent="0.35">
      <c r="A27" s="88" t="s">
        <v>161</v>
      </c>
      <c r="B27" s="88">
        <v>4725</v>
      </c>
      <c r="C27" s="88">
        <v>1482278</v>
      </c>
      <c r="D27" s="88">
        <v>7381</v>
      </c>
      <c r="E27" s="88">
        <v>81933</v>
      </c>
      <c r="F27" s="88">
        <v>48394</v>
      </c>
      <c r="G27" s="88">
        <v>10572</v>
      </c>
      <c r="H27" s="88">
        <v>443087</v>
      </c>
      <c r="I27" s="88">
        <v>1276</v>
      </c>
      <c r="J27" s="88">
        <v>77343</v>
      </c>
      <c r="K27" s="88">
        <v>2156989</v>
      </c>
      <c r="M27" s="151"/>
    </row>
    <row r="29" spans="1:13" ht="15.5" x14ac:dyDescent="0.35">
      <c r="A29" s="29" t="s">
        <v>239</v>
      </c>
    </row>
    <row r="30" spans="1:13" ht="15.5" x14ac:dyDescent="0.35">
      <c r="A30" s="98" t="s">
        <v>179</v>
      </c>
      <c r="B30" s="87" t="s">
        <v>240</v>
      </c>
      <c r="C30" s="87" t="s">
        <v>241</v>
      </c>
    </row>
    <row r="31" spans="1:13" ht="15.5" x14ac:dyDescent="0.35">
      <c r="A31" s="152" t="s">
        <v>230</v>
      </c>
      <c r="B31" s="181">
        <v>4725</v>
      </c>
      <c r="C31" s="154">
        <f t="shared" ref="C31:C40" si="0">B31/$B$40</f>
        <v>2.196310662913958E-3</v>
      </c>
    </row>
    <row r="32" spans="1:13" ht="15.5" x14ac:dyDescent="0.35">
      <c r="A32" s="152" t="s">
        <v>231</v>
      </c>
      <c r="B32" s="181">
        <v>1482278</v>
      </c>
      <c r="C32" s="154">
        <f t="shared" si="0"/>
        <v>0.68900380461434407</v>
      </c>
    </row>
    <row r="33" spans="1:3" ht="15.5" x14ac:dyDescent="0.35">
      <c r="A33" s="152" t="s">
        <v>242</v>
      </c>
      <c r="B33" s="181">
        <v>7381</v>
      </c>
      <c r="C33" s="154">
        <f t="shared" si="0"/>
        <v>3.4308929106810424E-3</v>
      </c>
    </row>
    <row r="34" spans="1:3" ht="15.5" x14ac:dyDescent="0.35">
      <c r="A34" s="152" t="s">
        <v>243</v>
      </c>
      <c r="B34" s="181">
        <v>81933</v>
      </c>
      <c r="C34" s="154">
        <f t="shared" si="0"/>
        <v>3.8084724136408322E-2</v>
      </c>
    </row>
    <row r="35" spans="1:3" ht="15.5" x14ac:dyDescent="0.35">
      <c r="A35" s="152" t="s">
        <v>234</v>
      </c>
      <c r="B35" s="181">
        <v>48394</v>
      </c>
      <c r="C35" s="154">
        <f t="shared" si="0"/>
        <v>2.2494869464774199E-2</v>
      </c>
    </row>
    <row r="36" spans="1:3" ht="15.5" x14ac:dyDescent="0.35">
      <c r="A36" s="152" t="s">
        <v>235</v>
      </c>
      <c r="B36" s="181">
        <v>10572</v>
      </c>
      <c r="C36" s="154">
        <f t="shared" si="0"/>
        <v>4.9141579530849449E-3</v>
      </c>
    </row>
    <row r="37" spans="1:3" ht="15.5" x14ac:dyDescent="0.35">
      <c r="A37" s="152" t="s">
        <v>236</v>
      </c>
      <c r="B37" s="181">
        <v>437433</v>
      </c>
      <c r="C37" s="154">
        <f t="shared" si="0"/>
        <v>0.20333095496517278</v>
      </c>
    </row>
    <row r="38" spans="1:3" ht="15.5" x14ac:dyDescent="0.35">
      <c r="A38" s="152" t="s">
        <v>237</v>
      </c>
      <c r="B38" s="181">
        <v>1276</v>
      </c>
      <c r="C38" s="154">
        <f t="shared" si="0"/>
        <v>5.9312008590015042E-4</v>
      </c>
    </row>
    <row r="39" spans="1:3" ht="15.5" x14ac:dyDescent="0.35">
      <c r="A39" s="152" t="s">
        <v>244</v>
      </c>
      <c r="B39" s="181">
        <v>77343</v>
      </c>
      <c r="C39" s="154">
        <f t="shared" si="0"/>
        <v>3.5951165206720481E-2</v>
      </c>
    </row>
    <row r="40" spans="1:3" ht="15.5" x14ac:dyDescent="0.35">
      <c r="A40" s="152" t="s">
        <v>215</v>
      </c>
      <c r="B40" s="182">
        <f>SUM(B31:B39)</f>
        <v>2151335</v>
      </c>
      <c r="C40" s="183">
        <f t="shared" si="0"/>
        <v>1</v>
      </c>
    </row>
    <row r="41" spans="1:3" ht="15.5" x14ac:dyDescent="0.35">
      <c r="A41" s="18"/>
      <c r="B41" s="18"/>
      <c r="C41" s="18"/>
    </row>
  </sheetData>
  <pageMargins left="0.7" right="0.7" top="0.75" bottom="0.75" header="0.3" footer="0.3"/>
  <pageSetup scale="7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F1E1-DA31-459A-BE19-DAA79BC80E6E}">
  <dimension ref="A1:B1"/>
  <sheetViews>
    <sheetView showGridLines="0" topLeftCell="B10" workbookViewId="0"/>
  </sheetViews>
  <sheetFormatPr defaultRowHeight="14.5" x14ac:dyDescent="0.35"/>
  <cols>
    <col min="1" max="1" width="30.54296875" customWidth="1"/>
    <col min="6" max="6" width="9.54296875" bestFit="1" customWidth="1"/>
  </cols>
  <sheetData>
    <row r="1" spans="1:2" x14ac:dyDescent="0.35">
      <c r="A1" s="7" t="s">
        <v>245</v>
      </c>
      <c r="B1" s="7"/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9947B-3245-4A1B-93FC-A24327A167B6}">
  <dimension ref="A1:E31"/>
  <sheetViews>
    <sheetView showGridLines="0" workbookViewId="0">
      <selection activeCell="D20" sqref="D20"/>
    </sheetView>
  </sheetViews>
  <sheetFormatPr defaultRowHeight="14.5" x14ac:dyDescent="0.35"/>
  <cols>
    <col min="1" max="1" width="39.7265625" customWidth="1"/>
    <col min="2" max="2" width="11.1796875" bestFit="1" customWidth="1"/>
    <col min="3" max="3" width="12.7265625" bestFit="1" customWidth="1"/>
    <col min="4" max="4" width="13.1796875" bestFit="1" customWidth="1"/>
    <col min="5" max="5" width="8.7265625" customWidth="1"/>
  </cols>
  <sheetData>
    <row r="1" spans="1:5" ht="15.5" x14ac:dyDescent="0.35">
      <c r="A1" s="29" t="s">
        <v>246</v>
      </c>
    </row>
    <row r="2" spans="1:5" ht="15.5" x14ac:dyDescent="0.35">
      <c r="A2" s="99" t="s">
        <v>247</v>
      </c>
      <c r="B2" s="124">
        <v>2019</v>
      </c>
      <c r="C2" s="124">
        <v>2020</v>
      </c>
      <c r="D2" s="124">
        <v>2021</v>
      </c>
    </row>
    <row r="3" spans="1:5" ht="15.5" x14ac:dyDescent="0.35">
      <c r="A3" s="86" t="s">
        <v>141</v>
      </c>
      <c r="B3" s="41">
        <v>44705757.244186766</v>
      </c>
      <c r="C3" s="41">
        <v>43673802</v>
      </c>
      <c r="D3" s="91">
        <v>44374196</v>
      </c>
    </row>
    <row r="4" spans="1:5" ht="15.5" x14ac:dyDescent="0.35">
      <c r="A4" s="86" t="s">
        <v>248</v>
      </c>
      <c r="B4" s="41" t="s">
        <v>249</v>
      </c>
      <c r="C4" s="41">
        <v>-31727273</v>
      </c>
      <c r="D4" s="91">
        <v>-15910136</v>
      </c>
    </row>
    <row r="5" spans="1:5" ht="15.5" x14ac:dyDescent="0.35">
      <c r="A5" s="86" t="s">
        <v>250</v>
      </c>
      <c r="B5" s="41" t="s">
        <v>249</v>
      </c>
      <c r="C5" s="41">
        <v>11946529</v>
      </c>
      <c r="D5" s="91">
        <v>28464060</v>
      </c>
    </row>
    <row r="6" spans="1:5" ht="15.5" x14ac:dyDescent="0.35">
      <c r="A6" s="86" t="s">
        <v>142</v>
      </c>
      <c r="B6" s="130">
        <v>0</v>
      </c>
      <c r="C6" s="130">
        <v>4.1038332316476588E-3</v>
      </c>
      <c r="D6" s="131">
        <v>1.9244540227838721E-2</v>
      </c>
    </row>
    <row r="7" spans="1:5" ht="15.5" x14ac:dyDescent="0.35">
      <c r="A7" s="86" t="s">
        <v>143</v>
      </c>
      <c r="B7" s="41">
        <v>0</v>
      </c>
      <c r="C7" s="41">
        <v>179230</v>
      </c>
      <c r="D7" s="91">
        <v>853961</v>
      </c>
    </row>
    <row r="8" spans="1:5" ht="15.5" x14ac:dyDescent="0.35">
      <c r="A8" s="86" t="s">
        <v>144</v>
      </c>
      <c r="B8" s="41" t="s">
        <v>249</v>
      </c>
      <c r="C8" s="41">
        <v>-1954</v>
      </c>
      <c r="D8" s="91">
        <v>-12882</v>
      </c>
    </row>
    <row r="9" spans="1:5" ht="15.5" x14ac:dyDescent="0.35">
      <c r="A9" s="86" t="s">
        <v>145</v>
      </c>
      <c r="B9" s="41">
        <v>0</v>
      </c>
      <c r="C9" s="41">
        <v>177276</v>
      </c>
      <c r="D9" s="91">
        <v>841079</v>
      </c>
    </row>
    <row r="10" spans="1:5" ht="15.5" x14ac:dyDescent="0.35">
      <c r="A10" s="2"/>
      <c r="B10" s="35"/>
      <c r="C10" s="35"/>
      <c r="D10" s="80"/>
    </row>
    <row r="11" spans="1:5" ht="15.5" x14ac:dyDescent="0.35">
      <c r="A11" s="86" t="s">
        <v>251</v>
      </c>
      <c r="B11" s="31">
        <v>0</v>
      </c>
      <c r="C11" s="31">
        <v>32313</v>
      </c>
      <c r="D11" s="90">
        <v>59228</v>
      </c>
    </row>
    <row r="12" spans="1:5" ht="15.5" x14ac:dyDescent="0.35">
      <c r="A12" s="86" t="s">
        <v>252</v>
      </c>
      <c r="B12" s="31">
        <v>0</v>
      </c>
      <c r="C12" s="41">
        <v>-1124</v>
      </c>
      <c r="D12" s="91">
        <v>-149</v>
      </c>
    </row>
    <row r="13" spans="1:5" ht="15.5" x14ac:dyDescent="0.35">
      <c r="A13" s="86" t="s">
        <v>253</v>
      </c>
      <c r="B13" s="31">
        <v>0</v>
      </c>
      <c r="C13" s="31">
        <v>31189</v>
      </c>
      <c r="D13" s="90">
        <v>59079</v>
      </c>
    </row>
    <row r="14" spans="1:5" ht="15.5" x14ac:dyDescent="0.35">
      <c r="A14" s="86" t="s">
        <v>149</v>
      </c>
      <c r="B14" s="31">
        <v>0</v>
      </c>
      <c r="C14" s="31">
        <v>0</v>
      </c>
      <c r="D14" s="90">
        <v>1077</v>
      </c>
      <c r="E14" s="7"/>
    </row>
    <row r="15" spans="1:5" ht="15.5" x14ac:dyDescent="0.35">
      <c r="A15" s="86" t="s">
        <v>254</v>
      </c>
      <c r="B15" s="31">
        <v>0</v>
      </c>
      <c r="C15" s="31">
        <v>31189</v>
      </c>
      <c r="D15" s="90">
        <v>60156</v>
      </c>
      <c r="E15" s="7"/>
    </row>
    <row r="16" spans="1:5" ht="15.5" x14ac:dyDescent="0.35">
      <c r="A16" s="86" t="s">
        <v>151</v>
      </c>
      <c r="B16" s="31">
        <v>0</v>
      </c>
      <c r="C16" s="31">
        <v>146935</v>
      </c>
      <c r="D16" s="90">
        <v>780923</v>
      </c>
    </row>
    <row r="17" spans="1:5" ht="15.5" x14ac:dyDescent="0.35">
      <c r="A17" s="86" t="s">
        <v>254</v>
      </c>
      <c r="B17" s="31">
        <v>0</v>
      </c>
      <c r="C17" s="31">
        <v>178124</v>
      </c>
      <c r="D17" s="90">
        <v>841079</v>
      </c>
    </row>
    <row r="18" spans="1:5" ht="15.5" x14ac:dyDescent="0.35">
      <c r="A18" s="86" t="s">
        <v>153</v>
      </c>
      <c r="B18" s="31">
        <v>0</v>
      </c>
      <c r="C18" s="31">
        <v>1078</v>
      </c>
      <c r="D18" s="90">
        <v>149</v>
      </c>
    </row>
    <row r="19" spans="1:5" ht="15.5" x14ac:dyDescent="0.35">
      <c r="A19" s="2"/>
      <c r="B19" s="35"/>
      <c r="C19" s="35"/>
      <c r="D19" s="80"/>
      <c r="E19" s="2"/>
    </row>
    <row r="20" spans="1:5" ht="15.5" x14ac:dyDescent="0.35">
      <c r="A20" s="86" t="s">
        <v>154</v>
      </c>
      <c r="B20" s="49">
        <v>0</v>
      </c>
      <c r="C20" s="49">
        <v>6612075</v>
      </c>
      <c r="D20" s="125">
        <v>35141535</v>
      </c>
    </row>
    <row r="21" spans="1:5" x14ac:dyDescent="0.35">
      <c r="A21" s="117" t="s">
        <v>195</v>
      </c>
      <c r="B21" s="8"/>
    </row>
    <row r="22" spans="1:5" x14ac:dyDescent="0.35">
      <c r="A22" s="117"/>
      <c r="B22" s="8"/>
    </row>
    <row r="23" spans="1:5" x14ac:dyDescent="0.35">
      <c r="A23" s="9"/>
      <c r="B23" s="8"/>
    </row>
    <row r="24" spans="1:5" ht="15.5" x14ac:dyDescent="0.35">
      <c r="A24" s="4" t="s">
        <v>255</v>
      </c>
    </row>
    <row r="25" spans="1:5" ht="15.5" x14ac:dyDescent="0.35">
      <c r="A25" s="98" t="s">
        <v>179</v>
      </c>
      <c r="B25" s="87" t="s">
        <v>240</v>
      </c>
      <c r="C25" s="87" t="s">
        <v>241</v>
      </c>
    </row>
    <row r="26" spans="1:5" ht="15.5" x14ac:dyDescent="0.35">
      <c r="A26" s="86" t="s">
        <v>256</v>
      </c>
      <c r="B26" s="34">
        <v>16075</v>
      </c>
      <c r="C26" s="132">
        <v>0.27140879313838051</v>
      </c>
    </row>
    <row r="27" spans="1:5" ht="15.5" x14ac:dyDescent="0.35">
      <c r="A27" s="86" t="s">
        <v>257</v>
      </c>
      <c r="B27" s="81">
        <v>12614</v>
      </c>
      <c r="C27" s="112">
        <v>0.21297359357060849</v>
      </c>
    </row>
    <row r="28" spans="1:5" ht="15.5" x14ac:dyDescent="0.35">
      <c r="A28" s="86" t="s">
        <v>258</v>
      </c>
      <c r="B28" s="81">
        <v>22114</v>
      </c>
      <c r="C28" s="112">
        <v>0.37337070304585668</v>
      </c>
    </row>
    <row r="29" spans="1:5" ht="15.5" x14ac:dyDescent="0.35">
      <c r="A29" s="86" t="s">
        <v>259</v>
      </c>
      <c r="B29" s="81">
        <v>3915</v>
      </c>
      <c r="C29" s="112">
        <v>6.6100493010062808E-2</v>
      </c>
    </row>
    <row r="30" spans="1:5" ht="15.5" x14ac:dyDescent="0.35">
      <c r="A30" s="86" t="s">
        <v>260</v>
      </c>
      <c r="B30" s="81">
        <v>4510</v>
      </c>
      <c r="C30" s="112">
        <v>7.614641723509151E-2</v>
      </c>
    </row>
    <row r="31" spans="1:5" ht="15.5" x14ac:dyDescent="0.35">
      <c r="A31" s="86" t="s">
        <v>215</v>
      </c>
      <c r="B31" s="81">
        <v>59228</v>
      </c>
      <c r="C31" s="112">
        <v>1</v>
      </c>
    </row>
  </sheetData>
  <hyperlinks>
    <hyperlink ref="A4" location="_ftn1" display="_ftn1" xr:uid="{5D12567C-B1DF-45D2-B366-2058852CE443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C896-42D8-42DE-83CE-E4078A0521A1}">
  <dimension ref="A1:B29"/>
  <sheetViews>
    <sheetView showGridLines="0" topLeftCell="A4" workbookViewId="0"/>
  </sheetViews>
  <sheetFormatPr defaultRowHeight="14.5" x14ac:dyDescent="0.35"/>
  <cols>
    <col min="1" max="1" width="12.1796875" bestFit="1" customWidth="1"/>
    <col min="2" max="2" width="8.7265625" customWidth="1"/>
  </cols>
  <sheetData>
    <row r="1" spans="1:2" x14ac:dyDescent="0.35">
      <c r="A1" s="7" t="s">
        <v>261</v>
      </c>
      <c r="B1" s="7"/>
    </row>
    <row r="4" spans="1:2" ht="8.15" customHeight="1" x14ac:dyDescent="0.35">
      <c r="A4" s="2"/>
      <c r="B4" s="2"/>
    </row>
    <row r="29" spans="1:2" x14ac:dyDescent="0.35">
      <c r="A29" s="7"/>
      <c r="B29" s="7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CAC83-E914-4F3F-BA36-0074DF88AFC9}">
  <dimension ref="A1:H33"/>
  <sheetViews>
    <sheetView showGridLines="0" workbookViewId="0"/>
  </sheetViews>
  <sheetFormatPr defaultRowHeight="14.5" x14ac:dyDescent="0.35"/>
  <cols>
    <col min="1" max="1" width="37.54296875" customWidth="1"/>
    <col min="2" max="2" width="12.1796875" bestFit="1" customWidth="1"/>
    <col min="3" max="4" width="11.26953125" bestFit="1" customWidth="1"/>
    <col min="5" max="5" width="12.54296875" customWidth="1"/>
    <col min="6" max="6" width="11" bestFit="1" customWidth="1"/>
    <col min="7" max="7" width="9.54296875" bestFit="1" customWidth="1"/>
    <col min="8" max="8" width="11" bestFit="1" customWidth="1"/>
  </cols>
  <sheetData>
    <row r="1" spans="1:5" ht="15.5" x14ac:dyDescent="0.35">
      <c r="A1" s="29" t="s">
        <v>262</v>
      </c>
      <c r="B1" s="17"/>
      <c r="C1" s="95"/>
      <c r="D1" s="17"/>
    </row>
    <row r="2" spans="1:5" ht="15.5" x14ac:dyDescent="0.35">
      <c r="A2" s="133" t="s">
        <v>263</v>
      </c>
      <c r="B2" s="134">
        <v>2018</v>
      </c>
      <c r="C2" s="134">
        <v>2019</v>
      </c>
      <c r="D2" s="134">
        <v>2020</v>
      </c>
      <c r="E2" s="134">
        <v>2021</v>
      </c>
    </row>
    <row r="3" spans="1:5" ht="15.5" x14ac:dyDescent="0.35">
      <c r="A3" s="86" t="s">
        <v>141</v>
      </c>
      <c r="B3" s="31">
        <v>46409960</v>
      </c>
      <c r="C3" s="31">
        <v>44705757.244186766</v>
      </c>
      <c r="D3" s="31">
        <v>43673802</v>
      </c>
      <c r="E3" s="168">
        <v>44374196</v>
      </c>
    </row>
    <row r="4" spans="1:5" ht="15.5" x14ac:dyDescent="0.35">
      <c r="A4" s="86" t="s">
        <v>248</v>
      </c>
      <c r="B4" s="41">
        <v>-17908671.423981763</v>
      </c>
      <c r="C4" s="41">
        <v>-8094023</v>
      </c>
      <c r="D4" s="41">
        <v>0</v>
      </c>
      <c r="E4" s="91">
        <v>0</v>
      </c>
    </row>
    <row r="5" spans="1:5" ht="15.5" x14ac:dyDescent="0.35">
      <c r="A5" s="86" t="s">
        <v>250</v>
      </c>
      <c r="B5" s="41">
        <v>64318631.423981763</v>
      </c>
      <c r="C5" s="41">
        <v>52799780.244186766</v>
      </c>
      <c r="D5" s="41">
        <v>43673802</v>
      </c>
      <c r="E5" s="153">
        <v>44374196</v>
      </c>
    </row>
    <row r="6" spans="1:5" ht="15.5" x14ac:dyDescent="0.35">
      <c r="A6" s="86" t="s">
        <v>137</v>
      </c>
      <c r="B6" s="96">
        <v>0.03</v>
      </c>
      <c r="C6" s="96">
        <v>3.2758756148581605E-2</v>
      </c>
      <c r="D6" s="96">
        <v>4.1932850270283317E-2</v>
      </c>
      <c r="E6" s="169">
        <v>4.3467626996554487E-2</v>
      </c>
    </row>
    <row r="7" spans="1:5" ht="15.5" x14ac:dyDescent="0.35">
      <c r="A7" s="86" t="s">
        <v>143</v>
      </c>
      <c r="B7" s="97">
        <v>855077</v>
      </c>
      <c r="C7" s="97">
        <v>1464505</v>
      </c>
      <c r="D7" s="97">
        <v>1831367</v>
      </c>
      <c r="E7" s="153">
        <v>1928841</v>
      </c>
    </row>
    <row r="8" spans="1:5" ht="15.5" x14ac:dyDescent="0.35">
      <c r="A8" s="137" t="s">
        <v>144</v>
      </c>
      <c r="B8" s="41">
        <v>-95416</v>
      </c>
      <c r="C8" s="41">
        <v>-34663</v>
      </c>
      <c r="D8" s="41">
        <v>-20516</v>
      </c>
      <c r="E8" s="170">
        <v>-17175</v>
      </c>
    </row>
    <row r="9" spans="1:5" ht="15.5" x14ac:dyDescent="0.35">
      <c r="A9" s="137" t="s">
        <v>145</v>
      </c>
      <c r="B9" s="31">
        <v>759661</v>
      </c>
      <c r="C9" s="31">
        <v>1429842</v>
      </c>
      <c r="D9" s="31">
        <v>1810851</v>
      </c>
      <c r="E9" s="153">
        <v>1911666</v>
      </c>
    </row>
    <row r="10" spans="1:5" ht="15.5" x14ac:dyDescent="0.35">
      <c r="A10" s="2"/>
      <c r="B10" s="35"/>
      <c r="C10" s="80"/>
      <c r="D10" s="2"/>
      <c r="E10" s="35"/>
    </row>
    <row r="11" spans="1:5" ht="15.5" x14ac:dyDescent="0.35">
      <c r="A11" s="86" t="s">
        <v>264</v>
      </c>
      <c r="B11" s="31">
        <v>755715</v>
      </c>
      <c r="C11" s="31">
        <v>1468704</v>
      </c>
      <c r="D11" s="31">
        <v>1814559</v>
      </c>
      <c r="E11" s="153">
        <v>116202</v>
      </c>
    </row>
    <row r="12" spans="1:5" ht="15.5" x14ac:dyDescent="0.35">
      <c r="A12" s="86" t="s">
        <v>265</v>
      </c>
      <c r="B12" s="41">
        <v>-39</v>
      </c>
      <c r="C12" s="41">
        <v>-62537</v>
      </c>
      <c r="D12" s="41">
        <v>-6533</v>
      </c>
      <c r="E12" s="170">
        <v>-2757</v>
      </c>
    </row>
    <row r="13" spans="1:5" ht="15.5" x14ac:dyDescent="0.35">
      <c r="A13" s="86" t="s">
        <v>266</v>
      </c>
      <c r="B13" s="31">
        <v>755676</v>
      </c>
      <c r="C13" s="31">
        <v>1406167</v>
      </c>
      <c r="D13" s="31">
        <v>1808026</v>
      </c>
      <c r="E13" s="153">
        <v>113445</v>
      </c>
    </row>
    <row r="14" spans="1:5" ht="15.5" x14ac:dyDescent="0.35">
      <c r="A14" s="138" t="s">
        <v>149</v>
      </c>
      <c r="B14" s="31">
        <v>0</v>
      </c>
      <c r="C14" s="31">
        <v>0</v>
      </c>
      <c r="D14" s="31">
        <v>0</v>
      </c>
      <c r="E14" s="153">
        <v>68127</v>
      </c>
    </row>
    <row r="15" spans="1:5" ht="15.5" x14ac:dyDescent="0.35">
      <c r="A15" s="86" t="s">
        <v>267</v>
      </c>
      <c r="B15" s="31">
        <v>755676</v>
      </c>
      <c r="C15" s="31">
        <v>1406167</v>
      </c>
      <c r="D15" s="31">
        <v>1808026</v>
      </c>
      <c r="E15" s="153">
        <v>181572</v>
      </c>
    </row>
    <row r="16" spans="1:5" ht="15.5" x14ac:dyDescent="0.35">
      <c r="A16" s="86" t="s">
        <v>151</v>
      </c>
      <c r="B16" s="31">
        <v>3985</v>
      </c>
      <c r="C16" s="31">
        <v>23675</v>
      </c>
      <c r="D16" s="31">
        <v>2825</v>
      </c>
      <c r="E16" s="153">
        <v>1730094</v>
      </c>
    </row>
    <row r="17" spans="1:8" ht="15.5" x14ac:dyDescent="0.35">
      <c r="A17" s="86" t="s">
        <v>267</v>
      </c>
      <c r="B17" s="31">
        <v>759661</v>
      </c>
      <c r="C17" s="31">
        <v>1429842</v>
      </c>
      <c r="D17" s="31">
        <v>1810851</v>
      </c>
      <c r="E17" s="153">
        <v>1911666</v>
      </c>
    </row>
    <row r="18" spans="1:8" ht="15.5" x14ac:dyDescent="0.35">
      <c r="A18" s="86" t="s">
        <v>153</v>
      </c>
      <c r="B18" s="31">
        <v>0</v>
      </c>
      <c r="C18" s="31">
        <v>62537</v>
      </c>
      <c r="D18" s="31">
        <v>6530</v>
      </c>
      <c r="E18" s="153">
        <v>2757</v>
      </c>
    </row>
    <row r="19" spans="1:8" ht="15.5" x14ac:dyDescent="0.35">
      <c r="A19" s="2"/>
      <c r="B19" s="35"/>
      <c r="C19" s="80"/>
      <c r="D19" s="2"/>
      <c r="E19" s="35"/>
    </row>
    <row r="20" spans="1:8" ht="15.5" x14ac:dyDescent="0.35">
      <c r="A20" s="86" t="s">
        <v>154</v>
      </c>
      <c r="B20" s="49">
        <v>179779</v>
      </c>
      <c r="C20" s="49">
        <v>1250751.6200000001</v>
      </c>
      <c r="D20" s="49">
        <v>151646</v>
      </c>
      <c r="E20" s="171">
        <v>51902820</v>
      </c>
    </row>
    <row r="21" spans="1:8" ht="15.5" x14ac:dyDescent="0.35">
      <c r="A21" s="45"/>
      <c r="B21" s="45"/>
      <c r="C21" s="45"/>
      <c r="D21" s="45"/>
      <c r="E21" s="184"/>
    </row>
    <row r="23" spans="1:8" ht="15.5" x14ac:dyDescent="0.35">
      <c r="A23" s="29" t="s">
        <v>268</v>
      </c>
      <c r="B23" s="29"/>
      <c r="C23" s="33"/>
      <c r="D23" s="33"/>
      <c r="E23" s="33"/>
      <c r="F23" s="33"/>
      <c r="G23" s="33"/>
      <c r="H23" s="18"/>
    </row>
    <row r="24" spans="1:8" ht="30" x14ac:dyDescent="0.35">
      <c r="A24" s="86" t="s">
        <v>163</v>
      </c>
      <c r="B24" s="87" t="s">
        <v>164</v>
      </c>
      <c r="C24" s="87" t="s">
        <v>165</v>
      </c>
      <c r="D24" s="87" t="s">
        <v>166</v>
      </c>
      <c r="E24" s="87" t="s">
        <v>167</v>
      </c>
      <c r="F24" s="87" t="s">
        <v>168</v>
      </c>
      <c r="G24" s="87" t="s">
        <v>169</v>
      </c>
      <c r="H24" s="87" t="s">
        <v>161</v>
      </c>
    </row>
    <row r="25" spans="1:8" ht="15.5" x14ac:dyDescent="0.35">
      <c r="A25" s="86" t="s">
        <v>170</v>
      </c>
      <c r="B25" s="34">
        <v>1109</v>
      </c>
      <c r="C25" s="34">
        <v>0</v>
      </c>
      <c r="D25" s="34">
        <v>107</v>
      </c>
      <c r="E25" s="34">
        <v>0</v>
      </c>
      <c r="F25" s="34">
        <v>83109</v>
      </c>
      <c r="G25" s="34">
        <v>0</v>
      </c>
      <c r="H25" s="34">
        <v>84325</v>
      </c>
    </row>
    <row r="26" spans="1:8" ht="15.5" x14ac:dyDescent="0.35">
      <c r="A26" s="86" t="s">
        <v>171</v>
      </c>
      <c r="B26" s="34">
        <v>848</v>
      </c>
      <c r="C26" s="34">
        <v>0</v>
      </c>
      <c r="D26" s="34">
        <v>139490</v>
      </c>
      <c r="E26" s="34">
        <v>5699</v>
      </c>
      <c r="F26" s="34">
        <v>126896</v>
      </c>
      <c r="G26" s="34">
        <v>1603402</v>
      </c>
      <c r="H26" s="34">
        <v>1876335</v>
      </c>
    </row>
    <row r="27" spans="1:8" ht="15.5" x14ac:dyDescent="0.35">
      <c r="A27" s="188" t="s">
        <v>172</v>
      </c>
      <c r="B27" s="83">
        <v>64022</v>
      </c>
      <c r="C27" s="83">
        <v>898</v>
      </c>
      <c r="D27" s="83">
        <v>54971</v>
      </c>
      <c r="E27" s="83">
        <v>53897</v>
      </c>
      <c r="F27" s="83">
        <v>3118291</v>
      </c>
      <c r="G27" s="83">
        <v>172498</v>
      </c>
      <c r="H27" s="83">
        <v>3464664</v>
      </c>
    </row>
    <row r="28" spans="1:8" ht="15.5" x14ac:dyDescent="0.35">
      <c r="A28" s="86" t="s">
        <v>173</v>
      </c>
      <c r="B28" s="34">
        <v>0</v>
      </c>
      <c r="C28" s="34">
        <v>0</v>
      </c>
      <c r="D28" s="34">
        <v>13187</v>
      </c>
      <c r="E28" s="34">
        <v>24756</v>
      </c>
      <c r="F28" s="34">
        <v>62383</v>
      </c>
      <c r="G28" s="34">
        <v>149218</v>
      </c>
      <c r="H28" s="34">
        <v>249544</v>
      </c>
    </row>
    <row r="29" spans="1:8" ht="15.5" x14ac:dyDescent="0.35">
      <c r="A29" s="86" t="s">
        <v>174</v>
      </c>
      <c r="B29" s="34">
        <v>19</v>
      </c>
      <c r="C29" s="34">
        <v>0</v>
      </c>
      <c r="D29" s="34">
        <v>1708</v>
      </c>
      <c r="E29" s="34">
        <v>9083</v>
      </c>
      <c r="F29" s="34">
        <v>120023</v>
      </c>
      <c r="G29" s="34">
        <v>19264</v>
      </c>
      <c r="H29" s="34">
        <v>150097</v>
      </c>
    </row>
    <row r="30" spans="1:8" ht="15.5" x14ac:dyDescent="0.35">
      <c r="A30" s="86" t="s">
        <v>175</v>
      </c>
      <c r="B30" s="34">
        <v>820</v>
      </c>
      <c r="C30" s="34">
        <v>0</v>
      </c>
      <c r="D30" s="34">
        <v>41263</v>
      </c>
      <c r="E30" s="34">
        <v>4700</v>
      </c>
      <c r="F30" s="34">
        <v>167204</v>
      </c>
      <c r="G30" s="34">
        <v>193964</v>
      </c>
      <c r="H30" s="34">
        <v>408013</v>
      </c>
    </row>
    <row r="31" spans="1:8" ht="15.5" x14ac:dyDescent="0.35">
      <c r="A31" s="86" t="s">
        <v>176</v>
      </c>
      <c r="B31" s="34">
        <v>0</v>
      </c>
      <c r="C31" s="34">
        <v>0</v>
      </c>
      <c r="D31" s="34">
        <v>111422</v>
      </c>
      <c r="E31" s="34">
        <v>152726</v>
      </c>
      <c r="F31" s="34">
        <v>0</v>
      </c>
      <c r="G31" s="34">
        <v>1118920</v>
      </c>
      <c r="H31" s="34">
        <v>1383068</v>
      </c>
    </row>
    <row r="32" spans="1:8" ht="15.5" x14ac:dyDescent="0.35">
      <c r="A32" s="86" t="s">
        <v>177</v>
      </c>
      <c r="B32" s="34">
        <v>0</v>
      </c>
      <c r="C32" s="34">
        <v>0</v>
      </c>
      <c r="D32" s="34">
        <v>0</v>
      </c>
      <c r="E32" s="34">
        <v>27112</v>
      </c>
      <c r="F32" s="34">
        <v>0</v>
      </c>
      <c r="G32" s="34">
        <v>487289</v>
      </c>
      <c r="H32" s="34">
        <v>514401</v>
      </c>
    </row>
    <row r="33" spans="1:8" ht="15" x14ac:dyDescent="0.35">
      <c r="A33" s="86" t="s">
        <v>161</v>
      </c>
      <c r="B33" s="88">
        <v>66818</v>
      </c>
      <c r="C33" s="88">
        <v>898</v>
      </c>
      <c r="D33" s="88">
        <v>362148</v>
      </c>
      <c r="E33" s="88">
        <v>277973</v>
      </c>
      <c r="F33" s="88">
        <v>3677906</v>
      </c>
      <c r="G33" s="88">
        <v>3744555</v>
      </c>
      <c r="H33" s="88">
        <v>8130447</v>
      </c>
    </row>
  </sheetData>
  <hyperlinks>
    <hyperlink ref="A4" location="_ftn1" display="_ftn1" xr:uid="{5E816D7C-4007-4FB6-823E-FFE44FA95F6F}"/>
  </hyperlinks>
  <pageMargins left="0.7" right="0.7" top="0.75" bottom="0.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A003F-232D-4069-AFD5-BE6726E57447}">
  <dimension ref="A1:D30"/>
  <sheetViews>
    <sheetView showGridLines="0" workbookViewId="0"/>
  </sheetViews>
  <sheetFormatPr defaultRowHeight="14.5" x14ac:dyDescent="0.35"/>
  <cols>
    <col min="1" max="1" width="37.54296875" customWidth="1"/>
    <col min="2" max="2" width="12.1796875" customWidth="1"/>
    <col min="3" max="4" width="11.26953125" bestFit="1" customWidth="1"/>
    <col min="5" max="5" width="12.54296875" customWidth="1"/>
    <col min="6" max="6" width="11" bestFit="1" customWidth="1"/>
    <col min="7" max="7" width="9.54296875" bestFit="1" customWidth="1"/>
    <col min="8" max="8" width="11" bestFit="1" customWidth="1"/>
  </cols>
  <sheetData>
    <row r="1" spans="1:4" ht="15.5" x14ac:dyDescent="0.35">
      <c r="A1" s="29" t="s">
        <v>269</v>
      </c>
      <c r="B1" s="17"/>
      <c r="C1" s="95"/>
      <c r="D1" s="17"/>
    </row>
    <row r="2" spans="1:4" ht="15.5" x14ac:dyDescent="0.35">
      <c r="A2" s="29" t="s">
        <v>270</v>
      </c>
      <c r="B2" s="17"/>
      <c r="C2" s="95"/>
      <c r="D2" s="17"/>
    </row>
    <row r="3" spans="1:4" ht="15.5" x14ac:dyDescent="0.35">
      <c r="A3" s="133" t="s">
        <v>271</v>
      </c>
      <c r="B3" s="134">
        <v>2021</v>
      </c>
    </row>
    <row r="4" spans="1:4" ht="15" x14ac:dyDescent="0.35">
      <c r="A4" s="86" t="s">
        <v>141</v>
      </c>
      <c r="B4" s="90">
        <v>44374196</v>
      </c>
    </row>
    <row r="5" spans="1:4" ht="15" x14ac:dyDescent="0.35">
      <c r="A5" s="86" t="s">
        <v>248</v>
      </c>
      <c r="B5" s="91">
        <v>-12015205</v>
      </c>
    </row>
    <row r="6" spans="1:4" ht="15" x14ac:dyDescent="0.35">
      <c r="A6" s="86" t="s">
        <v>250</v>
      </c>
      <c r="B6" s="91">
        <v>32358991</v>
      </c>
    </row>
    <row r="7" spans="1:4" ht="15" x14ac:dyDescent="0.35">
      <c r="A7" s="86" t="s">
        <v>272</v>
      </c>
      <c r="B7" s="135">
        <v>0.14584660869123128</v>
      </c>
    </row>
    <row r="8" spans="1:4" ht="15" x14ac:dyDescent="0.35">
      <c r="A8" s="86" t="s">
        <v>143</v>
      </c>
      <c r="B8" s="136">
        <v>6471826</v>
      </c>
    </row>
    <row r="9" spans="1:4" ht="15" x14ac:dyDescent="0.35">
      <c r="A9" s="137" t="s">
        <v>144</v>
      </c>
      <c r="B9" s="91">
        <v>-85868</v>
      </c>
    </row>
    <row r="10" spans="1:4" ht="15" x14ac:dyDescent="0.35">
      <c r="A10" s="137" t="s">
        <v>145</v>
      </c>
      <c r="B10" s="90">
        <v>6385958</v>
      </c>
    </row>
    <row r="11" spans="1:4" x14ac:dyDescent="0.35">
      <c r="A11" s="2"/>
      <c r="B11" s="79"/>
    </row>
    <row r="12" spans="1:4" ht="15" x14ac:dyDescent="0.35">
      <c r="A12" s="86" t="s">
        <v>273</v>
      </c>
      <c r="B12" s="90">
        <v>6381488</v>
      </c>
    </row>
    <row r="13" spans="1:4" ht="15" x14ac:dyDescent="0.35">
      <c r="A13" s="86" t="s">
        <v>274</v>
      </c>
      <c r="B13" s="91">
        <v>-86268</v>
      </c>
    </row>
    <row r="14" spans="1:4" ht="15" x14ac:dyDescent="0.35">
      <c r="A14" s="86" t="s">
        <v>275</v>
      </c>
      <c r="B14" s="90">
        <v>6295220</v>
      </c>
    </row>
    <row r="15" spans="1:4" ht="15.5" x14ac:dyDescent="0.35">
      <c r="A15" s="138" t="s">
        <v>149</v>
      </c>
      <c r="B15" s="90">
        <v>0</v>
      </c>
    </row>
    <row r="16" spans="1:4" ht="15" x14ac:dyDescent="0.35">
      <c r="A16" s="86" t="s">
        <v>276</v>
      </c>
      <c r="B16" s="90">
        <v>6295220</v>
      </c>
    </row>
    <row r="17" spans="1:4" ht="15" x14ac:dyDescent="0.35">
      <c r="A17" s="86" t="s">
        <v>151</v>
      </c>
      <c r="B17" s="90">
        <v>90738</v>
      </c>
    </row>
    <row r="18" spans="1:4" ht="15" x14ac:dyDescent="0.35">
      <c r="A18" s="86" t="s">
        <v>276</v>
      </c>
      <c r="B18" s="90">
        <v>6385958</v>
      </c>
    </row>
    <row r="19" spans="1:4" ht="15" x14ac:dyDescent="0.35">
      <c r="A19" s="86" t="s">
        <v>153</v>
      </c>
      <c r="B19" s="90">
        <v>0</v>
      </c>
    </row>
    <row r="20" spans="1:4" x14ac:dyDescent="0.35">
      <c r="A20" s="2"/>
      <c r="B20" s="79"/>
    </row>
    <row r="21" spans="1:4" ht="15" x14ac:dyDescent="0.35">
      <c r="A21" s="86" t="s">
        <v>154</v>
      </c>
      <c r="B21" s="125">
        <v>544428</v>
      </c>
    </row>
    <row r="22" spans="1:4" ht="15" x14ac:dyDescent="0.35">
      <c r="A22" s="189"/>
      <c r="B22" s="185"/>
    </row>
    <row r="24" spans="1:4" ht="15.5" x14ac:dyDescent="0.35">
      <c r="A24" s="29" t="s">
        <v>277</v>
      </c>
      <c r="B24" s="29"/>
      <c r="C24" s="33"/>
      <c r="D24" s="33"/>
    </row>
    <row r="25" spans="1:4" ht="15" x14ac:dyDescent="0.35">
      <c r="A25" s="86" t="s">
        <v>163</v>
      </c>
      <c r="B25" s="87" t="s">
        <v>278</v>
      </c>
      <c r="C25" s="87" t="s">
        <v>166</v>
      </c>
      <c r="D25" s="87" t="s">
        <v>161</v>
      </c>
    </row>
    <row r="26" spans="1:4" ht="15.5" x14ac:dyDescent="0.35">
      <c r="A26" s="86" t="s">
        <v>170</v>
      </c>
      <c r="B26" s="34">
        <v>1091940</v>
      </c>
      <c r="C26" s="34"/>
      <c r="D26" s="34">
        <v>1091940</v>
      </c>
    </row>
    <row r="27" spans="1:4" ht="15.5" x14ac:dyDescent="0.35">
      <c r="A27" s="188" t="s">
        <v>172</v>
      </c>
      <c r="B27" s="83"/>
      <c r="C27" s="83">
        <v>898</v>
      </c>
      <c r="D27" s="83">
        <v>898</v>
      </c>
    </row>
    <row r="28" spans="1:4" ht="15.5" x14ac:dyDescent="0.35">
      <c r="A28" s="86" t="s">
        <v>173</v>
      </c>
      <c r="B28" s="34">
        <v>2162863</v>
      </c>
      <c r="C28" s="34"/>
      <c r="D28" s="34">
        <v>2162863</v>
      </c>
    </row>
    <row r="29" spans="1:4" ht="15.5" x14ac:dyDescent="0.35">
      <c r="A29" s="86" t="s">
        <v>177</v>
      </c>
      <c r="B29" s="34"/>
      <c r="C29" s="34">
        <v>3144006</v>
      </c>
      <c r="D29" s="34">
        <v>3144006</v>
      </c>
    </row>
    <row r="30" spans="1:4" ht="15" x14ac:dyDescent="0.35">
      <c r="A30" s="86" t="s">
        <v>215</v>
      </c>
      <c r="B30" s="88">
        <v>3254803</v>
      </c>
      <c r="C30" s="88">
        <v>3144904</v>
      </c>
      <c r="D30" s="88">
        <v>6399707</v>
      </c>
    </row>
  </sheetData>
  <hyperlinks>
    <hyperlink ref="A5" location="_ftn1" display="_ftn1" xr:uid="{B61B2C08-5077-43B6-967C-3EB8832B8699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AC114-9F2A-41F1-AD84-ACEAAFF8C46F}">
  <sheetPr>
    <tabColor theme="0" tint="-4.9989318521683403E-2"/>
    <pageSetUpPr fitToPage="1"/>
  </sheetPr>
  <dimension ref="A1:K28"/>
  <sheetViews>
    <sheetView showGridLines="0" topLeftCell="A7" workbookViewId="0">
      <selection activeCell="H9" sqref="H9"/>
    </sheetView>
  </sheetViews>
  <sheetFormatPr defaultColWidth="8.7265625" defaultRowHeight="15.5" x14ac:dyDescent="0.35"/>
  <cols>
    <col min="1" max="1" width="25.54296875" style="18" customWidth="1"/>
    <col min="2" max="2" width="22.453125" style="18" bestFit="1" customWidth="1"/>
    <col min="3" max="3" width="12.08984375" style="18" bestFit="1" customWidth="1"/>
    <col min="4" max="4" width="20.81640625" style="18" bestFit="1" customWidth="1"/>
    <col min="5" max="5" width="20.1796875" style="18" bestFit="1" customWidth="1"/>
    <col min="6" max="6" width="15.453125" style="18" bestFit="1" customWidth="1"/>
    <col min="7" max="7" width="20.54296875" style="18" bestFit="1" customWidth="1"/>
    <col min="8" max="8" width="18.54296875" style="18" bestFit="1" customWidth="1"/>
    <col min="9" max="9" width="10.81640625" style="18" bestFit="1" customWidth="1"/>
    <col min="10" max="10" width="15.54296875" style="18" bestFit="1" customWidth="1"/>
    <col min="11" max="16384" width="8.7265625" style="18"/>
  </cols>
  <sheetData>
    <row r="1" spans="1:11" x14ac:dyDescent="0.35">
      <c r="A1" s="15" t="s">
        <v>279</v>
      </c>
      <c r="B1" s="15"/>
      <c r="J1"/>
      <c r="K1"/>
    </row>
    <row r="2" spans="1:11" ht="59.5" customHeight="1" x14ac:dyDescent="0.35">
      <c r="A2" s="204" t="s">
        <v>280</v>
      </c>
      <c r="B2" s="204" t="s">
        <v>281</v>
      </c>
      <c r="C2" s="204" t="s">
        <v>282</v>
      </c>
      <c r="D2" s="204" t="s">
        <v>283</v>
      </c>
      <c r="E2" s="204" t="s">
        <v>284</v>
      </c>
      <c r="F2" s="204" t="s">
        <v>285</v>
      </c>
      <c r="G2" s="204" t="s">
        <v>286</v>
      </c>
      <c r="H2" s="204" t="s">
        <v>427</v>
      </c>
      <c r="I2" s="204" t="s">
        <v>287</v>
      </c>
      <c r="J2"/>
      <c r="K2"/>
    </row>
    <row r="3" spans="1:11" x14ac:dyDescent="0.35">
      <c r="A3" s="216" t="s">
        <v>288</v>
      </c>
      <c r="B3" s="55" t="s">
        <v>81</v>
      </c>
      <c r="C3" s="31">
        <f>[1]RPSCLASS1!G8-[1]RPSCLASS1!G15</f>
        <v>5304559</v>
      </c>
      <c r="D3" s="56">
        <v>30</v>
      </c>
      <c r="E3" s="57">
        <f t="shared" ref="E3:E9" si="0">C3*D3</f>
        <v>159136770</v>
      </c>
      <c r="F3" s="56">
        <f>[1]RPSCLASS1!G19</f>
        <v>136320</v>
      </c>
      <c r="G3" s="58">
        <f>E3+F3</f>
        <v>159273090</v>
      </c>
      <c r="H3" s="221">
        <f t="shared" ref="H3:H9" si="1">ROUND(G3/C$10,2)</f>
        <v>3.59</v>
      </c>
      <c r="I3" s="59">
        <f>G3/G$10</f>
        <v>0.17133550200807174</v>
      </c>
      <c r="J3"/>
      <c r="K3"/>
    </row>
    <row r="4" spans="1:11" x14ac:dyDescent="0.35">
      <c r="A4" s="216"/>
      <c r="B4" s="55" t="s">
        <v>289</v>
      </c>
      <c r="C4" s="31">
        <f>[1]SREC!G7-[1]SREC!G14</f>
        <v>730183</v>
      </c>
      <c r="D4" s="56">
        <v>300</v>
      </c>
      <c r="E4" s="57">
        <f t="shared" si="0"/>
        <v>219054900</v>
      </c>
      <c r="F4" s="56">
        <f>'[1]Recon Class I&amp;SCO'!N141</f>
        <v>194545</v>
      </c>
      <c r="G4" s="58">
        <f t="shared" ref="G4:G9" si="2">E4+F4</f>
        <v>219249445</v>
      </c>
      <c r="H4" s="221">
        <f t="shared" si="1"/>
        <v>4.9400000000000004</v>
      </c>
      <c r="I4" s="59">
        <f t="shared" ref="I4:I9" si="3">G4/G$10</f>
        <v>0.23585411524361155</v>
      </c>
      <c r="J4"/>
      <c r="K4"/>
    </row>
    <row r="5" spans="1:11" x14ac:dyDescent="0.35">
      <c r="A5" s="216"/>
      <c r="B5" s="55" t="s">
        <v>290</v>
      </c>
      <c r="C5" s="31">
        <f>[1]SREC!G30-[1]SREC!G37</f>
        <v>1595531</v>
      </c>
      <c r="D5" s="56">
        <v>250</v>
      </c>
      <c r="E5" s="57">
        <f t="shared" si="0"/>
        <v>398882750</v>
      </c>
      <c r="F5" s="56">
        <f>'[1]Recon Class I&amp;SCO'!N209</f>
        <v>36947700</v>
      </c>
      <c r="G5" s="58">
        <f t="shared" si="2"/>
        <v>435830450</v>
      </c>
      <c r="H5" s="221">
        <f t="shared" si="1"/>
        <v>9.82</v>
      </c>
      <c r="I5" s="59">
        <f t="shared" si="3"/>
        <v>0.46883769845335338</v>
      </c>
      <c r="J5"/>
      <c r="K5"/>
    </row>
    <row r="6" spans="1:11" x14ac:dyDescent="0.35">
      <c r="A6" s="216"/>
      <c r="B6" s="55" t="s">
        <v>123</v>
      </c>
      <c r="C6" s="31">
        <f>[1]CLASSII_WTE!G7-[1]CLASSII_WTE!G14</f>
        <v>1351584</v>
      </c>
      <c r="D6" s="56">
        <v>20</v>
      </c>
      <c r="E6" s="57">
        <f t="shared" si="0"/>
        <v>27031680</v>
      </c>
      <c r="F6" s="56">
        <f>'[1]Recon II&amp;W&amp;APS '!O73</f>
        <v>6377864.5</v>
      </c>
      <c r="G6" s="58">
        <f t="shared" si="2"/>
        <v>33409544.5</v>
      </c>
      <c r="H6" s="221">
        <f t="shared" si="1"/>
        <v>0.75</v>
      </c>
      <c r="I6" s="59">
        <f t="shared" si="3"/>
        <v>3.5939787937614022E-2</v>
      </c>
      <c r="J6"/>
      <c r="K6"/>
    </row>
    <row r="7" spans="1:11" x14ac:dyDescent="0.35">
      <c r="A7" s="216"/>
      <c r="B7" s="55" t="s">
        <v>291</v>
      </c>
      <c r="C7" s="31">
        <f>[1]CLASSII_WTE!G37-[1]CLASSII_WTE!G44</f>
        <v>1614511</v>
      </c>
      <c r="D7" s="56">
        <v>20</v>
      </c>
      <c r="E7" s="57">
        <f t="shared" si="0"/>
        <v>32290220</v>
      </c>
      <c r="F7" s="56">
        <f>'[1]Recon II&amp;W&amp;APS '!O142</f>
        <v>341649</v>
      </c>
      <c r="G7" s="58">
        <f t="shared" si="2"/>
        <v>32631869</v>
      </c>
      <c r="H7" s="221">
        <f t="shared" si="1"/>
        <v>0.74</v>
      </c>
      <c r="I7" s="59">
        <f t="shared" si="3"/>
        <v>3.5103215845040954E-2</v>
      </c>
      <c r="J7"/>
      <c r="K7"/>
    </row>
    <row r="8" spans="1:11" x14ac:dyDescent="0.35">
      <c r="A8" s="216"/>
      <c r="B8" s="55" t="s">
        <v>91</v>
      </c>
      <c r="C8" s="31">
        <f>[1]APS_CPS!G7-[1]APS_CPS!G14</f>
        <v>2300773</v>
      </c>
      <c r="D8" s="56">
        <v>5</v>
      </c>
      <c r="E8" s="57">
        <f t="shared" si="0"/>
        <v>11503865</v>
      </c>
      <c r="F8" s="56">
        <f>'[1]Recon II&amp;W&amp;APS '!O210</f>
        <v>151669.70000000001</v>
      </c>
      <c r="G8" s="58">
        <f t="shared" si="2"/>
        <v>11655534.699999999</v>
      </c>
      <c r="H8" s="221">
        <f t="shared" si="1"/>
        <v>0.26</v>
      </c>
      <c r="I8" s="59">
        <f t="shared" si="3"/>
        <v>1.253825670737599E-2</v>
      </c>
      <c r="J8"/>
      <c r="K8"/>
    </row>
    <row r="9" spans="1:11" x14ac:dyDescent="0.35">
      <c r="A9" s="216"/>
      <c r="B9" s="55" t="s">
        <v>93</v>
      </c>
      <c r="C9" s="31">
        <f>[1]APS_CPS!D36-[1]APS_CPS!D43</f>
        <v>60156</v>
      </c>
      <c r="D9" s="56">
        <v>40</v>
      </c>
      <c r="E9" s="57">
        <f t="shared" si="0"/>
        <v>2406240</v>
      </c>
      <c r="F9" s="56">
        <f>'[1]Recon II&amp;W&amp;APS '!O277</f>
        <v>35141535</v>
      </c>
      <c r="G9" s="58">
        <f t="shared" si="2"/>
        <v>37547775</v>
      </c>
      <c r="H9" s="221">
        <f t="shared" si="1"/>
        <v>0.85</v>
      </c>
      <c r="I9" s="59">
        <f t="shared" si="3"/>
        <v>4.0391423804932311E-2</v>
      </c>
      <c r="J9"/>
      <c r="K9"/>
    </row>
    <row r="10" spans="1:11" x14ac:dyDescent="0.35">
      <c r="A10" s="216"/>
      <c r="B10" s="60" t="s">
        <v>428</v>
      </c>
      <c r="C10" s="222">
        <f>'[1]Report Tables'!B5</f>
        <v>44374196</v>
      </c>
      <c r="D10" s="60"/>
      <c r="E10" s="61">
        <f>SUM(E3:E9)</f>
        <v>850306425</v>
      </c>
      <c r="F10" s="61">
        <f>SUM(F3:F9)</f>
        <v>79291283.200000003</v>
      </c>
      <c r="G10" s="61">
        <f>SUM(G3:G9)</f>
        <v>929597708.20000005</v>
      </c>
      <c r="H10" s="61">
        <f t="shared" ref="H10:H18" si="4">ROUND(G10/C10,2)</f>
        <v>20.95</v>
      </c>
      <c r="I10" s="62">
        <f>SUM(I3:I9)</f>
        <v>0.99999999999999989</v>
      </c>
      <c r="J10"/>
      <c r="K10"/>
    </row>
    <row r="11" spans="1:11" x14ac:dyDescent="0.35">
      <c r="A11" s="216" t="s">
        <v>292</v>
      </c>
      <c r="B11" s="55" t="s">
        <v>81</v>
      </c>
      <c r="C11" s="31">
        <f t="shared" ref="C11:C17" si="5">C3</f>
        <v>5304559</v>
      </c>
      <c r="D11" s="56">
        <v>50</v>
      </c>
      <c r="E11" s="57">
        <f t="shared" ref="E11:E17" si="6">C11*D11</f>
        <v>265227950</v>
      </c>
      <c r="F11" s="56">
        <f t="shared" ref="F11:F17" si="7">F3</f>
        <v>136320</v>
      </c>
      <c r="G11" s="58">
        <f>E11+F11</f>
        <v>265364270</v>
      </c>
      <c r="H11" s="221">
        <f t="shared" si="4"/>
        <v>50.03</v>
      </c>
      <c r="I11" s="59">
        <f>G11/G$18</f>
        <v>0.21672392953894035</v>
      </c>
      <c r="J11"/>
      <c r="K11"/>
    </row>
    <row r="12" spans="1:11" x14ac:dyDescent="0.35">
      <c r="A12" s="216"/>
      <c r="B12" s="55" t="s">
        <v>293</v>
      </c>
      <c r="C12" s="31">
        <f t="shared" si="5"/>
        <v>730183</v>
      </c>
      <c r="D12" s="56">
        <v>365</v>
      </c>
      <c r="E12" s="57">
        <f t="shared" si="6"/>
        <v>266516795</v>
      </c>
      <c r="F12" s="56">
        <f t="shared" si="7"/>
        <v>194545</v>
      </c>
      <c r="G12" s="58">
        <f t="shared" ref="G12:G17" si="8">E12+F12</f>
        <v>266711340</v>
      </c>
      <c r="H12" s="221">
        <f t="shared" si="4"/>
        <v>365.27</v>
      </c>
      <c r="I12" s="59">
        <f t="shared" ref="I12:I17" si="9">G12/G$18</f>
        <v>0.21782408633007133</v>
      </c>
      <c r="J12"/>
      <c r="K12"/>
    </row>
    <row r="13" spans="1:11" x14ac:dyDescent="0.35">
      <c r="A13" s="216"/>
      <c r="B13" s="55" t="s">
        <v>294</v>
      </c>
      <c r="C13" s="31">
        <f t="shared" si="5"/>
        <v>1595531</v>
      </c>
      <c r="D13" s="56">
        <v>300</v>
      </c>
      <c r="E13" s="57">
        <f t="shared" si="6"/>
        <v>478659300</v>
      </c>
      <c r="F13" s="56">
        <f t="shared" si="7"/>
        <v>36947700</v>
      </c>
      <c r="G13" s="58">
        <f t="shared" si="8"/>
        <v>515607000</v>
      </c>
      <c r="H13" s="221">
        <f t="shared" si="4"/>
        <v>323.16000000000003</v>
      </c>
      <c r="I13" s="59">
        <f t="shared" si="9"/>
        <v>0.4210980443515791</v>
      </c>
      <c r="J13"/>
      <c r="K13"/>
    </row>
    <row r="14" spans="1:11" x14ac:dyDescent="0.35">
      <c r="A14" s="216"/>
      <c r="B14" s="55" t="s">
        <v>123</v>
      </c>
      <c r="C14" s="31">
        <f t="shared" si="5"/>
        <v>1351584</v>
      </c>
      <c r="D14" s="56">
        <v>29</v>
      </c>
      <c r="E14" s="57">
        <f t="shared" si="6"/>
        <v>39195936</v>
      </c>
      <c r="F14" s="56">
        <f t="shared" si="7"/>
        <v>6377864.5</v>
      </c>
      <c r="G14" s="58">
        <f t="shared" si="8"/>
        <v>45573800.5</v>
      </c>
      <c r="H14" s="221">
        <f t="shared" si="4"/>
        <v>33.72</v>
      </c>
      <c r="I14" s="59">
        <f t="shared" si="9"/>
        <v>3.7220282626533423E-2</v>
      </c>
      <c r="J14"/>
      <c r="K14"/>
    </row>
    <row r="15" spans="1:11" x14ac:dyDescent="0.35">
      <c r="A15" s="216"/>
      <c r="B15" s="55" t="s">
        <v>291</v>
      </c>
      <c r="C15" s="31">
        <f t="shared" si="5"/>
        <v>1614511</v>
      </c>
      <c r="D15" s="56">
        <v>29</v>
      </c>
      <c r="E15" s="57">
        <f t="shared" si="6"/>
        <v>46820819</v>
      </c>
      <c r="F15" s="56">
        <f t="shared" si="7"/>
        <v>341649</v>
      </c>
      <c r="G15" s="58">
        <f t="shared" si="8"/>
        <v>47162468</v>
      </c>
      <c r="H15" s="221">
        <f t="shared" si="4"/>
        <v>29.21</v>
      </c>
      <c r="I15" s="59">
        <f t="shared" si="9"/>
        <v>3.8517752942830351E-2</v>
      </c>
      <c r="J15"/>
      <c r="K15"/>
    </row>
    <row r="16" spans="1:11" x14ac:dyDescent="0.35">
      <c r="A16" s="216"/>
      <c r="B16" s="55" t="s">
        <v>91</v>
      </c>
      <c r="C16" s="31">
        <f t="shared" si="5"/>
        <v>2300773</v>
      </c>
      <c r="D16" s="56">
        <v>20</v>
      </c>
      <c r="E16" s="57">
        <f t="shared" si="6"/>
        <v>46015460</v>
      </c>
      <c r="F16" s="56">
        <f t="shared" si="7"/>
        <v>151669.70000000001</v>
      </c>
      <c r="G16" s="58">
        <f t="shared" si="8"/>
        <v>46167129.700000003</v>
      </c>
      <c r="H16" s="221">
        <f t="shared" si="4"/>
        <v>20.07</v>
      </c>
      <c r="I16" s="59">
        <f t="shared" si="9"/>
        <v>3.7704856664078856E-2</v>
      </c>
      <c r="J16"/>
      <c r="K16"/>
    </row>
    <row r="17" spans="1:11" x14ac:dyDescent="0.35">
      <c r="A17" s="216"/>
      <c r="B17" s="55" t="s">
        <v>93</v>
      </c>
      <c r="C17" s="31">
        <f t="shared" si="5"/>
        <v>60156</v>
      </c>
      <c r="D17" s="56">
        <v>45</v>
      </c>
      <c r="E17" s="57">
        <f t="shared" si="6"/>
        <v>2707020</v>
      </c>
      <c r="F17" s="56">
        <f t="shared" si="7"/>
        <v>35141535</v>
      </c>
      <c r="G17" s="58">
        <f t="shared" si="8"/>
        <v>37848555</v>
      </c>
      <c r="H17" s="221">
        <f t="shared" si="4"/>
        <v>629.16999999999996</v>
      </c>
      <c r="I17" s="59">
        <f t="shared" si="9"/>
        <v>3.0911047545966561E-2</v>
      </c>
      <c r="J17"/>
      <c r="K17"/>
    </row>
    <row r="18" spans="1:11" x14ac:dyDescent="0.35">
      <c r="A18" s="216"/>
      <c r="B18" s="60" t="s">
        <v>161</v>
      </c>
      <c r="C18" s="222">
        <f>C10</f>
        <v>44374196</v>
      </c>
      <c r="D18" s="60"/>
      <c r="E18" s="61">
        <f>SUM(E11:E17)</f>
        <v>1145143280</v>
      </c>
      <c r="F18" s="61">
        <f t="shared" ref="F18:G18" si="10">SUM(F11:F17)</f>
        <v>79291283.200000003</v>
      </c>
      <c r="G18" s="61">
        <f t="shared" si="10"/>
        <v>1224434563.2</v>
      </c>
      <c r="H18" s="61">
        <f t="shared" si="4"/>
        <v>27.59</v>
      </c>
      <c r="I18" s="62">
        <f>SUM(I11:I17)</f>
        <v>1</v>
      </c>
      <c r="J18"/>
      <c r="K18"/>
    </row>
    <row r="19" spans="1:11" x14ac:dyDescent="0.35">
      <c r="A19"/>
      <c r="B19"/>
      <c r="C19"/>
      <c r="D19"/>
      <c r="E19"/>
      <c r="F19"/>
      <c r="G19"/>
      <c r="H19"/>
      <c r="I19"/>
      <c r="J19"/>
      <c r="K19"/>
    </row>
    <row r="28" spans="1:11" x14ac:dyDescent="0.35">
      <c r="F28" s="155"/>
    </row>
  </sheetData>
  <mergeCells count="2">
    <mergeCell ref="A3:A10"/>
    <mergeCell ref="A11:A18"/>
  </mergeCells>
  <pageMargins left="0.7" right="0.7" top="0.75" bottom="0.75" header="0.3" footer="0.3"/>
  <pageSetup scale="74" fitToHeight="0" orientation="landscape" r:id="rId1"/>
  <ignoredErrors>
    <ignoredError sqref="E10 G10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737F7-6F30-44FC-868F-2CDFCF2EB201}">
  <sheetPr>
    <tabColor theme="0" tint="-0.14999847407452621"/>
    <pageSetUpPr fitToPage="1"/>
  </sheetPr>
  <dimension ref="A1:G66"/>
  <sheetViews>
    <sheetView showGridLines="0" topLeftCell="A56" workbookViewId="0"/>
  </sheetViews>
  <sheetFormatPr defaultColWidth="8.7265625" defaultRowHeight="15.5" x14ac:dyDescent="0.35"/>
  <cols>
    <col min="1" max="1" width="7.1796875" style="22" customWidth="1"/>
    <col min="2" max="2" width="48.7265625" style="53" customWidth="1"/>
    <col min="3" max="3" width="8.26953125" style="22" customWidth="1"/>
    <col min="4" max="4" width="8.26953125" style="20" customWidth="1"/>
    <col min="5" max="5" width="8.26953125" style="22" customWidth="1"/>
    <col min="6" max="7" width="8.26953125" style="20" customWidth="1"/>
    <col min="8" max="16384" width="8.7265625" style="20"/>
  </cols>
  <sheetData>
    <row r="1" spans="1:7" x14ac:dyDescent="0.35">
      <c r="A1" s="54" t="s">
        <v>295</v>
      </c>
      <c r="B1" s="50"/>
      <c r="C1" s="21"/>
      <c r="D1" s="21"/>
    </row>
    <row r="2" spans="1:7" x14ac:dyDescent="0.35">
      <c r="A2" s="217" t="s">
        <v>157</v>
      </c>
      <c r="B2" s="218"/>
      <c r="D2" s="19"/>
      <c r="F2" s="19"/>
      <c r="G2" s="19"/>
    </row>
    <row r="3" spans="1:7" x14ac:dyDescent="0.35">
      <c r="A3" s="23">
        <v>1</v>
      </c>
      <c r="B3" s="100" t="s">
        <v>296</v>
      </c>
      <c r="D3" s="19"/>
      <c r="F3" s="19"/>
      <c r="G3" s="19"/>
    </row>
    <row r="4" spans="1:7" ht="31" x14ac:dyDescent="0.35">
      <c r="A4" s="23">
        <v>2</v>
      </c>
      <c r="B4" s="101" t="s">
        <v>297</v>
      </c>
      <c r="C4"/>
      <c r="D4"/>
      <c r="E4"/>
      <c r="F4"/>
      <c r="G4" s="19"/>
    </row>
    <row r="5" spans="1:7" ht="31" x14ac:dyDescent="0.35">
      <c r="A5" s="23">
        <v>3</v>
      </c>
      <c r="B5" s="101" t="s">
        <v>298</v>
      </c>
      <c r="C5"/>
      <c r="D5"/>
      <c r="F5"/>
    </row>
    <row r="6" spans="1:7" x14ac:dyDescent="0.35">
      <c r="A6" s="217" t="s">
        <v>299</v>
      </c>
      <c r="B6" s="219"/>
      <c r="D6" s="19"/>
      <c r="F6" s="19"/>
      <c r="G6" s="19"/>
    </row>
    <row r="7" spans="1:7" x14ac:dyDescent="0.35">
      <c r="A7" s="23">
        <v>4</v>
      </c>
      <c r="B7" s="51" t="s">
        <v>300</v>
      </c>
      <c r="C7" s="20"/>
      <c r="E7" s="20"/>
    </row>
    <row r="8" spans="1:7" x14ac:dyDescent="0.35">
      <c r="A8" s="23">
        <v>5</v>
      </c>
      <c r="B8" s="51" t="s">
        <v>301</v>
      </c>
      <c r="C8" s="20"/>
      <c r="E8" s="20"/>
    </row>
    <row r="9" spans="1:7" x14ac:dyDescent="0.35">
      <c r="A9" s="23">
        <v>6</v>
      </c>
      <c r="B9" s="51" t="s">
        <v>302</v>
      </c>
      <c r="C9" s="20"/>
      <c r="E9" s="20"/>
    </row>
    <row r="10" spans="1:7" x14ac:dyDescent="0.35">
      <c r="A10" s="23">
        <v>7</v>
      </c>
      <c r="B10" s="51" t="s">
        <v>303</v>
      </c>
      <c r="C10" s="20"/>
      <c r="E10" s="20"/>
    </row>
    <row r="11" spans="1:7" x14ac:dyDescent="0.35">
      <c r="A11" s="23">
        <v>8</v>
      </c>
      <c r="B11" s="51" t="s">
        <v>304</v>
      </c>
      <c r="C11" s="20"/>
      <c r="E11" s="20"/>
    </row>
    <row r="12" spans="1:7" x14ac:dyDescent="0.35">
      <c r="A12" s="23">
        <v>9</v>
      </c>
      <c r="B12" s="51" t="s">
        <v>305</v>
      </c>
      <c r="C12" s="20"/>
      <c r="E12" s="20"/>
    </row>
    <row r="13" spans="1:7" x14ac:dyDescent="0.35">
      <c r="A13" s="23">
        <v>10</v>
      </c>
      <c r="B13" s="51" t="s">
        <v>306</v>
      </c>
      <c r="C13" s="20"/>
      <c r="E13" s="20"/>
    </row>
    <row r="14" spans="1:7" x14ac:dyDescent="0.35">
      <c r="A14" s="23">
        <v>11</v>
      </c>
      <c r="B14" s="51" t="s">
        <v>307</v>
      </c>
      <c r="C14" s="20"/>
      <c r="E14" s="20"/>
    </row>
    <row r="15" spans="1:7" x14ac:dyDescent="0.35">
      <c r="A15" s="23">
        <v>12</v>
      </c>
      <c r="B15" s="51" t="s">
        <v>308</v>
      </c>
      <c r="C15" s="20"/>
      <c r="E15" s="20"/>
    </row>
    <row r="16" spans="1:7" x14ac:dyDescent="0.35">
      <c r="A16" s="23">
        <v>13</v>
      </c>
      <c r="B16" s="51" t="s">
        <v>309</v>
      </c>
      <c r="C16" s="20"/>
      <c r="E16" s="20"/>
    </row>
    <row r="17" spans="1:5" x14ac:dyDescent="0.35">
      <c r="A17" s="23">
        <v>14</v>
      </c>
      <c r="B17" s="51" t="s">
        <v>310</v>
      </c>
      <c r="C17" s="20"/>
      <c r="E17" s="20"/>
    </row>
    <row r="18" spans="1:5" x14ac:dyDescent="0.35">
      <c r="A18" s="23">
        <v>15</v>
      </c>
      <c r="B18" s="51" t="s">
        <v>311</v>
      </c>
      <c r="C18" s="20"/>
      <c r="E18" s="20"/>
    </row>
    <row r="19" spans="1:5" x14ac:dyDescent="0.35">
      <c r="A19" s="23">
        <v>16</v>
      </c>
      <c r="B19" s="51" t="s">
        <v>312</v>
      </c>
      <c r="C19" s="20"/>
      <c r="E19" s="20"/>
    </row>
    <row r="20" spans="1:5" x14ac:dyDescent="0.35">
      <c r="A20" s="23">
        <v>17</v>
      </c>
      <c r="B20" s="51" t="s">
        <v>313</v>
      </c>
      <c r="C20" s="20"/>
      <c r="E20" s="20"/>
    </row>
    <row r="21" spans="1:5" x14ac:dyDescent="0.35">
      <c r="A21" s="23">
        <v>18</v>
      </c>
      <c r="B21" s="51" t="s">
        <v>314</v>
      </c>
      <c r="C21" s="20"/>
      <c r="E21" s="20"/>
    </row>
    <row r="22" spans="1:5" x14ac:dyDescent="0.35">
      <c r="A22" s="23">
        <v>19</v>
      </c>
      <c r="B22" s="51" t="s">
        <v>315</v>
      </c>
      <c r="C22" s="20"/>
      <c r="E22" s="20"/>
    </row>
    <row r="23" spans="1:5" x14ac:dyDescent="0.35">
      <c r="A23" s="23">
        <v>20</v>
      </c>
      <c r="B23" s="51" t="s">
        <v>316</v>
      </c>
      <c r="C23" s="20"/>
      <c r="E23" s="20"/>
    </row>
    <row r="24" spans="1:5" x14ac:dyDescent="0.35">
      <c r="A24" s="23">
        <v>21</v>
      </c>
      <c r="B24" s="51" t="s">
        <v>317</v>
      </c>
      <c r="C24" s="20"/>
      <c r="E24" s="20"/>
    </row>
    <row r="25" spans="1:5" x14ac:dyDescent="0.35">
      <c r="A25" s="23">
        <v>22</v>
      </c>
      <c r="B25" s="51" t="s">
        <v>318</v>
      </c>
      <c r="C25" s="20"/>
      <c r="E25" s="20"/>
    </row>
    <row r="26" spans="1:5" x14ac:dyDescent="0.35">
      <c r="A26" s="23">
        <v>23</v>
      </c>
      <c r="B26" s="51" t="s">
        <v>319</v>
      </c>
      <c r="C26" s="20"/>
      <c r="E26" s="20"/>
    </row>
    <row r="27" spans="1:5" x14ac:dyDescent="0.35">
      <c r="A27" s="23">
        <v>24</v>
      </c>
      <c r="B27" s="51" t="s">
        <v>320</v>
      </c>
      <c r="C27" s="20"/>
      <c r="E27" s="20"/>
    </row>
    <row r="28" spans="1:5" x14ac:dyDescent="0.35">
      <c r="A28" s="23">
        <v>25</v>
      </c>
      <c r="B28" s="51" t="s">
        <v>321</v>
      </c>
    </row>
    <row r="29" spans="1:5" x14ac:dyDescent="0.35">
      <c r="A29" s="23">
        <v>26</v>
      </c>
      <c r="B29" s="51" t="s">
        <v>322</v>
      </c>
    </row>
    <row r="30" spans="1:5" x14ac:dyDescent="0.35">
      <c r="A30" s="23">
        <v>27</v>
      </c>
      <c r="B30" s="51" t="s">
        <v>323</v>
      </c>
    </row>
    <row r="31" spans="1:5" x14ac:dyDescent="0.35">
      <c r="A31" s="23">
        <v>28</v>
      </c>
      <c r="B31" s="51" t="s">
        <v>324</v>
      </c>
    </row>
    <row r="32" spans="1:5" x14ac:dyDescent="0.35">
      <c r="A32" s="23">
        <v>29</v>
      </c>
      <c r="B32" s="51" t="s">
        <v>325</v>
      </c>
    </row>
    <row r="33" spans="1:2" x14ac:dyDescent="0.35">
      <c r="A33" s="23">
        <v>30</v>
      </c>
      <c r="B33" s="51" t="s">
        <v>326</v>
      </c>
    </row>
    <row r="34" spans="1:2" x14ac:dyDescent="0.35">
      <c r="A34" s="23">
        <v>31</v>
      </c>
      <c r="B34" s="51" t="s">
        <v>327</v>
      </c>
    </row>
    <row r="35" spans="1:2" x14ac:dyDescent="0.35">
      <c r="A35" s="23">
        <v>32</v>
      </c>
      <c r="B35" s="51" t="s">
        <v>328</v>
      </c>
    </row>
    <row r="36" spans="1:2" x14ac:dyDescent="0.35">
      <c r="A36" s="23">
        <v>33</v>
      </c>
      <c r="B36" s="51" t="s">
        <v>329</v>
      </c>
    </row>
    <row r="37" spans="1:2" x14ac:dyDescent="0.35">
      <c r="A37" s="23">
        <v>34</v>
      </c>
      <c r="B37" s="51" t="s">
        <v>330</v>
      </c>
    </row>
    <row r="38" spans="1:2" x14ac:dyDescent="0.35">
      <c r="A38" s="23">
        <v>35</v>
      </c>
      <c r="B38" s="51" t="s">
        <v>331</v>
      </c>
    </row>
    <row r="39" spans="1:2" x14ac:dyDescent="0.35">
      <c r="A39" s="23">
        <v>36</v>
      </c>
      <c r="B39" s="51" t="s">
        <v>332</v>
      </c>
    </row>
    <row r="40" spans="1:2" x14ac:dyDescent="0.35">
      <c r="A40" s="23">
        <v>37</v>
      </c>
      <c r="B40" s="51" t="s">
        <v>333</v>
      </c>
    </row>
    <row r="41" spans="1:2" x14ac:dyDescent="0.35">
      <c r="A41" s="23">
        <v>38</v>
      </c>
      <c r="B41" s="51" t="s">
        <v>334</v>
      </c>
    </row>
    <row r="42" spans="1:2" x14ac:dyDescent="0.35">
      <c r="A42" s="23">
        <v>39</v>
      </c>
      <c r="B42" s="51" t="s">
        <v>335</v>
      </c>
    </row>
    <row r="43" spans="1:2" x14ac:dyDescent="0.35">
      <c r="A43" s="23">
        <v>40</v>
      </c>
      <c r="B43" s="51" t="s">
        <v>336</v>
      </c>
    </row>
    <row r="44" spans="1:2" x14ac:dyDescent="0.35">
      <c r="A44" s="23">
        <v>41</v>
      </c>
      <c r="B44" s="51" t="s">
        <v>337</v>
      </c>
    </row>
    <row r="45" spans="1:2" x14ac:dyDescent="0.35">
      <c r="A45" s="23">
        <v>42</v>
      </c>
      <c r="B45" s="51" t="s">
        <v>338</v>
      </c>
    </row>
    <row r="46" spans="1:2" x14ac:dyDescent="0.35">
      <c r="A46" s="23">
        <v>43</v>
      </c>
      <c r="B46" s="51" t="s">
        <v>339</v>
      </c>
    </row>
    <row r="47" spans="1:2" x14ac:dyDescent="0.35">
      <c r="A47" s="23">
        <v>44</v>
      </c>
      <c r="B47" s="51" t="s">
        <v>340</v>
      </c>
    </row>
    <row r="48" spans="1:2" x14ac:dyDescent="0.35">
      <c r="A48" s="23">
        <v>45</v>
      </c>
      <c r="B48" s="51" t="s">
        <v>341</v>
      </c>
    </row>
    <row r="49" spans="1:2" x14ac:dyDescent="0.35">
      <c r="A49" s="23">
        <v>46</v>
      </c>
      <c r="B49" s="51" t="s">
        <v>342</v>
      </c>
    </row>
    <row r="50" spans="1:2" x14ac:dyDescent="0.35">
      <c r="A50" s="23">
        <v>47</v>
      </c>
      <c r="B50" s="51" t="s">
        <v>343</v>
      </c>
    </row>
    <row r="51" spans="1:2" x14ac:dyDescent="0.35">
      <c r="A51" s="23">
        <v>48</v>
      </c>
      <c r="B51" s="51" t="s">
        <v>344</v>
      </c>
    </row>
    <row r="52" spans="1:2" x14ac:dyDescent="0.35">
      <c r="A52" s="23">
        <v>49</v>
      </c>
      <c r="B52" s="51" t="s">
        <v>345</v>
      </c>
    </row>
    <row r="53" spans="1:2" x14ac:dyDescent="0.35">
      <c r="A53" s="23">
        <v>50</v>
      </c>
      <c r="B53" s="51" t="s">
        <v>346</v>
      </c>
    </row>
    <row r="54" spans="1:2" x14ac:dyDescent="0.35">
      <c r="A54" s="23">
        <v>51</v>
      </c>
      <c r="B54" s="51" t="s">
        <v>347</v>
      </c>
    </row>
    <row r="55" spans="1:2" x14ac:dyDescent="0.35">
      <c r="A55" s="23">
        <v>52</v>
      </c>
      <c r="B55" s="51" t="s">
        <v>348</v>
      </c>
    </row>
    <row r="56" spans="1:2" x14ac:dyDescent="0.35">
      <c r="A56" s="23">
        <v>53</v>
      </c>
      <c r="B56" s="51" t="s">
        <v>349</v>
      </c>
    </row>
    <row r="57" spans="1:2" x14ac:dyDescent="0.35">
      <c r="A57" s="23">
        <v>54</v>
      </c>
      <c r="B57" s="51" t="s">
        <v>350</v>
      </c>
    </row>
    <row r="58" spans="1:2" x14ac:dyDescent="0.35">
      <c r="A58" s="23">
        <v>55</v>
      </c>
      <c r="B58" s="51" t="s">
        <v>351</v>
      </c>
    </row>
    <row r="59" spans="1:2" x14ac:dyDescent="0.35">
      <c r="A59" s="23">
        <v>56</v>
      </c>
      <c r="B59" s="51" t="s">
        <v>352</v>
      </c>
    </row>
    <row r="60" spans="1:2" x14ac:dyDescent="0.35">
      <c r="A60" s="23">
        <v>57</v>
      </c>
      <c r="B60" s="51" t="s">
        <v>353</v>
      </c>
    </row>
    <row r="61" spans="1:2" x14ac:dyDescent="0.35">
      <c r="A61" s="23">
        <v>58</v>
      </c>
      <c r="B61" s="51" t="s">
        <v>354</v>
      </c>
    </row>
    <row r="62" spans="1:2" x14ac:dyDescent="0.35">
      <c r="A62" s="23">
        <v>59</v>
      </c>
      <c r="B62" s="51" t="s">
        <v>355</v>
      </c>
    </row>
    <row r="63" spans="1:2" x14ac:dyDescent="0.35">
      <c r="A63" s="23">
        <v>60</v>
      </c>
      <c r="B63" s="51" t="s">
        <v>356</v>
      </c>
    </row>
    <row r="64" spans="1:2" x14ac:dyDescent="0.35">
      <c r="A64" s="23">
        <v>61</v>
      </c>
      <c r="B64" s="51" t="s">
        <v>357</v>
      </c>
    </row>
    <row r="65" spans="1:2" x14ac:dyDescent="0.35">
      <c r="A65" s="23">
        <v>62</v>
      </c>
      <c r="B65" s="51" t="s">
        <v>358</v>
      </c>
    </row>
    <row r="66" spans="1:2" x14ac:dyDescent="0.35">
      <c r="A66"/>
      <c r="B66" s="52"/>
    </row>
  </sheetData>
  <mergeCells count="2">
    <mergeCell ref="A2:B2"/>
    <mergeCell ref="A6:B6"/>
  </mergeCells>
  <pageMargins left="0.7" right="0.7" top="0.75" bottom="0.75" header="0.3" footer="0.3"/>
  <pageSetup scale="6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D5DE6-1A18-4BE1-92D2-B13F958FD837}">
  <sheetPr>
    <tabColor theme="0" tint="-4.9989318521683403E-2"/>
  </sheetPr>
  <dimension ref="A1:C39"/>
  <sheetViews>
    <sheetView showGridLines="0" topLeftCell="B1" workbookViewId="0">
      <selection activeCell="B1" sqref="B1"/>
    </sheetView>
  </sheetViews>
  <sheetFormatPr defaultColWidth="8.7265625" defaultRowHeight="14" x14ac:dyDescent="0.3"/>
  <cols>
    <col min="1" max="1" width="22" style="122" customWidth="1"/>
    <col min="2" max="2" width="18.453125" style="122" bestFit="1" customWidth="1"/>
    <col min="3" max="3" width="100.81640625" style="118" bestFit="1" customWidth="1"/>
    <col min="4" max="16384" width="8.7265625" style="118"/>
  </cols>
  <sheetData>
    <row r="1" spans="1:3" x14ac:dyDescent="0.3">
      <c r="A1" s="123" t="s">
        <v>16</v>
      </c>
      <c r="B1" s="123" t="s">
        <v>17</v>
      </c>
      <c r="C1" s="123" t="s">
        <v>18</v>
      </c>
    </row>
    <row r="2" spans="1:3" x14ac:dyDescent="0.3">
      <c r="A2" s="26" t="s">
        <v>19</v>
      </c>
      <c r="B2" s="26" t="s">
        <v>20</v>
      </c>
      <c r="C2" s="24" t="s">
        <v>21</v>
      </c>
    </row>
    <row r="3" spans="1:3" x14ac:dyDescent="0.3">
      <c r="A3" s="26" t="s">
        <v>22</v>
      </c>
      <c r="B3" s="25" t="s">
        <v>23</v>
      </c>
      <c r="C3" s="25" t="s">
        <v>24</v>
      </c>
    </row>
    <row r="4" spans="1:3" x14ac:dyDescent="0.3">
      <c r="A4" s="26" t="s">
        <v>22</v>
      </c>
      <c r="B4" s="25" t="s">
        <v>25</v>
      </c>
      <c r="C4" s="25" t="s">
        <v>26</v>
      </c>
    </row>
    <row r="5" spans="1:3" x14ac:dyDescent="0.3">
      <c r="A5" s="26" t="s">
        <v>22</v>
      </c>
      <c r="B5" s="25" t="s">
        <v>27</v>
      </c>
      <c r="C5" s="25" t="s">
        <v>28</v>
      </c>
    </row>
    <row r="6" spans="1:3" x14ac:dyDescent="0.3">
      <c r="A6" s="26" t="s">
        <v>22</v>
      </c>
      <c r="B6" s="25" t="s">
        <v>29</v>
      </c>
      <c r="C6" s="25" t="s">
        <v>30</v>
      </c>
    </row>
    <row r="7" spans="1:3" x14ac:dyDescent="0.3">
      <c r="A7" s="26" t="s">
        <v>22</v>
      </c>
      <c r="B7" s="25" t="s">
        <v>31</v>
      </c>
      <c r="C7" s="25" t="s">
        <v>32</v>
      </c>
    </row>
    <row r="8" spans="1:3" x14ac:dyDescent="0.3">
      <c r="A8" s="26" t="s">
        <v>33</v>
      </c>
      <c r="B8" s="26" t="s">
        <v>34</v>
      </c>
      <c r="C8" s="25" t="s">
        <v>35</v>
      </c>
    </row>
    <row r="9" spans="1:3" x14ac:dyDescent="0.3">
      <c r="A9" s="26" t="s">
        <v>36</v>
      </c>
      <c r="B9" s="26" t="s">
        <v>37</v>
      </c>
      <c r="C9" s="25" t="s">
        <v>38</v>
      </c>
    </row>
    <row r="10" spans="1:3" x14ac:dyDescent="0.3">
      <c r="A10" s="26" t="s">
        <v>39</v>
      </c>
      <c r="B10" s="26" t="s">
        <v>40</v>
      </c>
      <c r="C10" s="26" t="s">
        <v>41</v>
      </c>
    </row>
    <row r="11" spans="1:3" x14ac:dyDescent="0.3">
      <c r="A11" s="26" t="s">
        <v>42</v>
      </c>
      <c r="B11" s="26" t="s">
        <v>43</v>
      </c>
      <c r="C11" s="25" t="s">
        <v>44</v>
      </c>
    </row>
    <row r="12" spans="1:3" x14ac:dyDescent="0.3">
      <c r="A12" s="26" t="s">
        <v>45</v>
      </c>
      <c r="B12" s="26" t="s">
        <v>46</v>
      </c>
      <c r="C12" s="25" t="s">
        <v>47</v>
      </c>
    </row>
    <row r="13" spans="1:3" x14ac:dyDescent="0.3">
      <c r="A13" s="26" t="s">
        <v>48</v>
      </c>
      <c r="B13" s="26" t="s">
        <v>49</v>
      </c>
      <c r="C13" s="25" t="s">
        <v>50</v>
      </c>
    </row>
    <row r="14" spans="1:3" x14ac:dyDescent="0.3">
      <c r="A14" s="26" t="s">
        <v>48</v>
      </c>
      <c r="B14" s="25" t="s">
        <v>51</v>
      </c>
      <c r="C14" s="25" t="s">
        <v>52</v>
      </c>
    </row>
    <row r="15" spans="1:3" x14ac:dyDescent="0.3">
      <c r="A15" s="26" t="s">
        <v>48</v>
      </c>
      <c r="B15" s="25" t="s">
        <v>53</v>
      </c>
      <c r="C15" s="25" t="s">
        <v>54</v>
      </c>
    </row>
    <row r="16" spans="1:3" x14ac:dyDescent="0.3">
      <c r="A16" s="26" t="s">
        <v>55</v>
      </c>
      <c r="B16" s="26" t="s">
        <v>56</v>
      </c>
      <c r="C16" s="25" t="s">
        <v>57</v>
      </c>
    </row>
    <row r="17" spans="1:3" x14ac:dyDescent="0.3">
      <c r="A17" s="26" t="s">
        <v>55</v>
      </c>
      <c r="B17" s="26" t="s">
        <v>58</v>
      </c>
      <c r="C17" s="27" t="s">
        <v>59</v>
      </c>
    </row>
    <row r="18" spans="1:3" x14ac:dyDescent="0.3">
      <c r="A18" s="26" t="s">
        <v>60</v>
      </c>
      <c r="B18" s="26" t="s">
        <v>61</v>
      </c>
      <c r="C18" s="25" t="s">
        <v>62</v>
      </c>
    </row>
    <row r="19" spans="1:3" x14ac:dyDescent="0.3">
      <c r="A19" s="26" t="s">
        <v>60</v>
      </c>
      <c r="B19" s="26" t="s">
        <v>63</v>
      </c>
      <c r="C19" s="25" t="s">
        <v>64</v>
      </c>
    </row>
    <row r="20" spans="1:3" x14ac:dyDescent="0.3">
      <c r="A20" s="26" t="s">
        <v>65</v>
      </c>
      <c r="B20" s="26" t="s">
        <v>66</v>
      </c>
      <c r="C20" s="25" t="s">
        <v>67</v>
      </c>
    </row>
    <row r="21" spans="1:3" x14ac:dyDescent="0.3">
      <c r="A21" s="26" t="s">
        <v>65</v>
      </c>
      <c r="B21" s="26" t="s">
        <v>68</v>
      </c>
      <c r="C21" s="25" t="s">
        <v>69</v>
      </c>
    </row>
    <row r="22" spans="1:3" x14ac:dyDescent="0.3">
      <c r="A22" s="26" t="s">
        <v>70</v>
      </c>
      <c r="B22" s="26" t="s">
        <v>71</v>
      </c>
      <c r="C22" s="24" t="s">
        <v>72</v>
      </c>
    </row>
    <row r="23" spans="1:3" x14ac:dyDescent="0.3">
      <c r="A23" s="26" t="s">
        <v>73</v>
      </c>
      <c r="B23" s="26" t="s">
        <v>74</v>
      </c>
      <c r="C23" s="24" t="s">
        <v>75</v>
      </c>
    </row>
    <row r="24" spans="1:3" x14ac:dyDescent="0.3">
      <c r="A24" s="26" t="s">
        <v>76</v>
      </c>
      <c r="B24" s="26" t="s">
        <v>77</v>
      </c>
      <c r="C24" s="24" t="s">
        <v>78</v>
      </c>
    </row>
    <row r="25" spans="1:3" x14ac:dyDescent="0.3">
      <c r="A25" s="26" t="s">
        <v>79</v>
      </c>
      <c r="B25" s="26" t="s">
        <v>80</v>
      </c>
      <c r="C25" s="24" t="s">
        <v>81</v>
      </c>
    </row>
    <row r="26" spans="1:3" x14ac:dyDescent="0.3">
      <c r="A26" s="26" t="s">
        <v>79</v>
      </c>
      <c r="B26" s="26" t="s">
        <v>82</v>
      </c>
      <c r="C26" s="24" t="s">
        <v>83</v>
      </c>
    </row>
    <row r="27" spans="1:3" x14ac:dyDescent="0.3">
      <c r="A27" s="26" t="s">
        <v>79</v>
      </c>
      <c r="B27" s="26" t="s">
        <v>84</v>
      </c>
      <c r="C27" s="24" t="s">
        <v>85</v>
      </c>
    </row>
    <row r="28" spans="1:3" x14ac:dyDescent="0.3">
      <c r="A28" s="26" t="s">
        <v>79</v>
      </c>
      <c r="B28" s="26" t="s">
        <v>86</v>
      </c>
      <c r="C28" s="24" t="s">
        <v>87</v>
      </c>
    </row>
    <row r="29" spans="1:3" x14ac:dyDescent="0.3">
      <c r="A29" s="26" t="s">
        <v>79</v>
      </c>
      <c r="B29" s="26" t="s">
        <v>88</v>
      </c>
      <c r="C29" s="24" t="s">
        <v>89</v>
      </c>
    </row>
    <row r="30" spans="1:3" x14ac:dyDescent="0.3">
      <c r="A30" s="26" t="s">
        <v>79</v>
      </c>
      <c r="B30" s="26" t="s">
        <v>90</v>
      </c>
      <c r="C30" s="24" t="s">
        <v>91</v>
      </c>
    </row>
    <row r="31" spans="1:3" x14ac:dyDescent="0.3">
      <c r="A31" s="26" t="s">
        <v>79</v>
      </c>
      <c r="B31" s="26" t="s">
        <v>92</v>
      </c>
      <c r="C31" s="24" t="s">
        <v>93</v>
      </c>
    </row>
    <row r="32" spans="1:3" x14ac:dyDescent="0.3">
      <c r="A32" s="26" t="s">
        <v>94</v>
      </c>
      <c r="B32" s="26" t="s">
        <v>95</v>
      </c>
      <c r="C32" s="24" t="s">
        <v>96</v>
      </c>
    </row>
    <row r="34" spans="1:3" x14ac:dyDescent="0.3">
      <c r="A34" s="123" t="s">
        <v>16</v>
      </c>
      <c r="B34" s="123" t="s">
        <v>97</v>
      </c>
      <c r="C34" s="123" t="s">
        <v>18</v>
      </c>
    </row>
    <row r="35" spans="1:3" x14ac:dyDescent="0.3">
      <c r="A35" s="24" t="s">
        <v>98</v>
      </c>
      <c r="B35" s="172" t="s">
        <v>99</v>
      </c>
      <c r="C35" s="25" t="s">
        <v>100</v>
      </c>
    </row>
    <row r="36" spans="1:3" x14ac:dyDescent="0.3">
      <c r="A36" s="24" t="s">
        <v>98</v>
      </c>
      <c r="B36" s="172" t="s">
        <v>101</v>
      </c>
      <c r="C36" s="25" t="s">
        <v>102</v>
      </c>
    </row>
    <row r="37" spans="1:3" x14ac:dyDescent="0.3">
      <c r="A37" s="24" t="s">
        <v>103</v>
      </c>
      <c r="B37" s="172" t="s">
        <v>104</v>
      </c>
      <c r="C37" s="27" t="s">
        <v>105</v>
      </c>
    </row>
    <row r="38" spans="1:3" x14ac:dyDescent="0.3">
      <c r="A38" s="24" t="s">
        <v>106</v>
      </c>
      <c r="B38" s="172" t="s">
        <v>107</v>
      </c>
      <c r="C38" s="27" t="s">
        <v>108</v>
      </c>
    </row>
    <row r="39" spans="1:3" customFormat="1" ht="14.5" x14ac:dyDescent="0.35">
      <c r="A39" s="24" t="s">
        <v>109</v>
      </c>
      <c r="B39" s="172" t="s">
        <v>110</v>
      </c>
      <c r="C39" s="27" t="s">
        <v>111</v>
      </c>
    </row>
  </sheetData>
  <phoneticPr fontId="34" type="noConversion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5E806-BCCA-4120-B80A-66F1951ABE9C}">
  <dimension ref="A1:D6"/>
  <sheetViews>
    <sheetView showGridLines="0" workbookViewId="0"/>
  </sheetViews>
  <sheetFormatPr defaultRowHeight="14.5" x14ac:dyDescent="0.35"/>
  <cols>
    <col min="1" max="1" width="29.453125" bestFit="1" customWidth="1"/>
    <col min="2" max="2" width="16.7265625" bestFit="1" customWidth="1"/>
    <col min="3" max="3" width="15.453125" bestFit="1" customWidth="1"/>
    <col min="4" max="4" width="16.7265625" bestFit="1" customWidth="1"/>
  </cols>
  <sheetData>
    <row r="1" spans="1:4" ht="15" x14ac:dyDescent="0.35">
      <c r="A1" s="116" t="s">
        <v>359</v>
      </c>
      <c r="B1" s="116"/>
      <c r="C1" s="116"/>
      <c r="D1" s="116"/>
    </row>
    <row r="2" spans="1:4" ht="15" x14ac:dyDescent="0.35">
      <c r="A2" s="139" t="s">
        <v>360</v>
      </c>
      <c r="B2" s="204" t="s">
        <v>361</v>
      </c>
      <c r="C2" s="204" t="s">
        <v>132</v>
      </c>
      <c r="D2" s="204" t="s">
        <v>161</v>
      </c>
    </row>
    <row r="3" spans="1:4" ht="15.5" x14ac:dyDescent="0.35">
      <c r="A3" s="140" t="s">
        <v>362</v>
      </c>
      <c r="B3" s="186">
        <v>-2578.7399999999998</v>
      </c>
      <c r="C3" s="186">
        <v>-180</v>
      </c>
      <c r="D3" s="186">
        <v>-2758.74</v>
      </c>
    </row>
    <row r="4" spans="1:4" ht="15.5" x14ac:dyDescent="0.35">
      <c r="A4" s="140" t="s">
        <v>363</v>
      </c>
      <c r="B4" s="186">
        <v>-10464545.310000001</v>
      </c>
      <c r="C4" s="186">
        <v>-835476</v>
      </c>
      <c r="D4" s="186">
        <v>-11300021.310000001</v>
      </c>
    </row>
    <row r="5" spans="1:4" ht="31" x14ac:dyDescent="0.35">
      <c r="A5" s="140" t="s">
        <v>352</v>
      </c>
      <c r="B5" s="186">
        <v>-2440085.41</v>
      </c>
      <c r="C5" s="186">
        <v>-194802</v>
      </c>
      <c r="D5" s="186">
        <v>-2634887.41</v>
      </c>
    </row>
    <row r="6" spans="1:4" ht="15" x14ac:dyDescent="0.35">
      <c r="A6" s="139" t="s">
        <v>161</v>
      </c>
      <c r="B6" s="187">
        <f>SUM(B3:B5)</f>
        <v>-12907209.460000001</v>
      </c>
      <c r="C6" s="187">
        <f t="shared" ref="C6:D6" si="0">SUM(C3:C5)</f>
        <v>-1030458</v>
      </c>
      <c r="D6" s="187">
        <f t="shared" si="0"/>
        <v>-13937667.460000001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FA79-0AC5-4F97-A52A-0C1A9690E774}">
  <dimension ref="A1:K113"/>
  <sheetViews>
    <sheetView showGridLines="0" workbookViewId="0"/>
  </sheetViews>
  <sheetFormatPr defaultColWidth="8.7265625" defaultRowHeight="15.5" x14ac:dyDescent="0.35"/>
  <cols>
    <col min="1" max="1" width="26.7265625" style="66" bestFit="1" customWidth="1"/>
    <col min="2" max="11" width="16.1796875" style="73" customWidth="1"/>
    <col min="12" max="16384" width="8.7265625" style="66"/>
  </cols>
  <sheetData>
    <row r="1" spans="1:11" x14ac:dyDescent="0.35">
      <c r="A1" s="63" t="s">
        <v>364</v>
      </c>
      <c r="B1" s="220" t="s">
        <v>81</v>
      </c>
      <c r="C1" s="220"/>
      <c r="D1" s="220"/>
      <c r="E1" s="64"/>
      <c r="F1" s="65"/>
      <c r="G1" s="64"/>
      <c r="H1" s="64"/>
      <c r="I1" s="64"/>
      <c r="J1" s="64"/>
      <c r="K1" s="64"/>
    </row>
    <row r="2" spans="1:11" ht="45" x14ac:dyDescent="0.35">
      <c r="A2" s="87" t="s">
        <v>365</v>
      </c>
      <c r="B2" s="204" t="s">
        <v>366</v>
      </c>
      <c r="C2" s="204" t="s">
        <v>367</v>
      </c>
      <c r="D2" s="204" t="s">
        <v>368</v>
      </c>
      <c r="E2" s="204" t="s">
        <v>369</v>
      </c>
      <c r="F2" s="204" t="s">
        <v>370</v>
      </c>
      <c r="G2" s="204" t="s">
        <v>371</v>
      </c>
      <c r="H2" s="204" t="s">
        <v>372</v>
      </c>
      <c r="I2" s="204" t="s">
        <v>373</v>
      </c>
      <c r="J2" s="204" t="s">
        <v>374</v>
      </c>
      <c r="K2" s="204" t="s">
        <v>375</v>
      </c>
    </row>
    <row r="3" spans="1:11" x14ac:dyDescent="0.35">
      <c r="A3" s="103" t="s">
        <v>376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x14ac:dyDescent="0.35">
      <c r="A4" s="121" t="s">
        <v>158</v>
      </c>
      <c r="B4" s="67">
        <v>4689613</v>
      </c>
      <c r="C4" s="67">
        <v>533883</v>
      </c>
      <c r="D4" s="67">
        <v>0</v>
      </c>
      <c r="E4" s="67">
        <v>48037</v>
      </c>
      <c r="F4" s="67">
        <v>0</v>
      </c>
      <c r="G4" s="67">
        <v>581920</v>
      </c>
      <c r="H4" s="67">
        <v>844131</v>
      </c>
      <c r="I4" s="67">
        <v>581920</v>
      </c>
      <c r="J4" s="67">
        <v>0</v>
      </c>
      <c r="K4" s="67">
        <v>174576</v>
      </c>
    </row>
    <row r="5" spans="1:11" x14ac:dyDescent="0.35">
      <c r="A5" s="121" t="s">
        <v>377</v>
      </c>
      <c r="B5" s="67">
        <v>174325</v>
      </c>
      <c r="C5" s="67">
        <v>20785</v>
      </c>
      <c r="D5" s="67">
        <v>0</v>
      </c>
      <c r="E5" s="67">
        <v>3499</v>
      </c>
      <c r="F5" s="67">
        <v>0</v>
      </c>
      <c r="G5" s="67">
        <v>24284</v>
      </c>
      <c r="H5" s="67">
        <v>31379</v>
      </c>
      <c r="I5" s="67">
        <v>21631</v>
      </c>
      <c r="J5" s="67">
        <v>2653</v>
      </c>
      <c r="K5" s="67">
        <v>6489</v>
      </c>
    </row>
    <row r="6" spans="1:11" x14ac:dyDescent="0.35">
      <c r="A6" s="121" t="s">
        <v>160</v>
      </c>
      <c r="B6" s="67">
        <v>5769211</v>
      </c>
      <c r="C6" s="67">
        <v>773447</v>
      </c>
      <c r="D6" s="67">
        <v>0</v>
      </c>
      <c r="E6" s="67">
        <v>80</v>
      </c>
      <c r="F6" s="67">
        <v>0</v>
      </c>
      <c r="G6" s="67">
        <v>773527</v>
      </c>
      <c r="H6" s="67">
        <v>1038458</v>
      </c>
      <c r="I6" s="67">
        <v>715883</v>
      </c>
      <c r="J6" s="67">
        <v>57644</v>
      </c>
      <c r="K6" s="67">
        <v>214764</v>
      </c>
    </row>
    <row r="7" spans="1:11" x14ac:dyDescent="0.35">
      <c r="A7" s="68" t="s">
        <v>378</v>
      </c>
      <c r="B7" s="105">
        <v>10633149</v>
      </c>
      <c r="C7" s="105">
        <v>1328115</v>
      </c>
      <c r="D7" s="105">
        <v>0</v>
      </c>
      <c r="E7" s="105">
        <v>51616</v>
      </c>
      <c r="F7" s="105">
        <v>0</v>
      </c>
      <c r="G7" s="105">
        <v>1379731</v>
      </c>
      <c r="H7" s="105">
        <v>1913968</v>
      </c>
      <c r="I7" s="105">
        <v>1319434</v>
      </c>
      <c r="J7" s="105">
        <v>60297</v>
      </c>
      <c r="K7" s="105">
        <v>395829</v>
      </c>
    </row>
    <row r="8" spans="1:11" x14ac:dyDescent="0.35">
      <c r="A8" s="103" t="s">
        <v>379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 x14ac:dyDescent="0.35">
      <c r="A9" s="68" t="s">
        <v>378</v>
      </c>
      <c r="B9" s="105">
        <v>33741047</v>
      </c>
      <c r="C9" s="105">
        <v>4392202</v>
      </c>
      <c r="D9" s="105">
        <v>0</v>
      </c>
      <c r="E9" s="105">
        <v>184570</v>
      </c>
      <c r="F9" s="105">
        <v>55546</v>
      </c>
      <c r="G9" s="105">
        <v>4653078</v>
      </c>
      <c r="H9" s="105">
        <v>5919551</v>
      </c>
      <c r="I9" s="105">
        <v>4040671</v>
      </c>
      <c r="J9" s="105">
        <v>612407</v>
      </c>
      <c r="K9" s="105">
        <v>1212176</v>
      </c>
    </row>
    <row r="10" spans="1:11" x14ac:dyDescent="0.35">
      <c r="A10" s="102" t="s">
        <v>380</v>
      </c>
      <c r="B10" s="107">
        <v>44374196</v>
      </c>
      <c r="C10" s="107">
        <v>5720317</v>
      </c>
      <c r="D10" s="107">
        <v>0</v>
      </c>
      <c r="E10" s="107">
        <v>236186</v>
      </c>
      <c r="F10" s="107">
        <v>55546</v>
      </c>
      <c r="G10" s="107">
        <v>6032809</v>
      </c>
      <c r="H10" s="107">
        <v>7833519</v>
      </c>
      <c r="I10" s="107">
        <v>5360105</v>
      </c>
      <c r="J10" s="107">
        <v>672704</v>
      </c>
      <c r="K10" s="107">
        <v>1608005</v>
      </c>
    </row>
    <row r="11" spans="1:11" x14ac:dyDescent="0.35">
      <c r="A11" s="69"/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35">
      <c r="A12" s="69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35">
      <c r="A13" s="63" t="s">
        <v>381</v>
      </c>
      <c r="B13" s="220" t="s">
        <v>83</v>
      </c>
      <c r="C13" s="220"/>
      <c r="D13" s="220"/>
      <c r="E13" s="64"/>
      <c r="F13" s="65"/>
      <c r="G13" s="64"/>
      <c r="H13" s="64"/>
      <c r="I13" s="64"/>
      <c r="J13" s="64"/>
      <c r="K13" s="64"/>
    </row>
    <row r="14" spans="1:11" ht="54.65" customHeight="1" x14ac:dyDescent="0.35">
      <c r="A14" s="87" t="s">
        <v>382</v>
      </c>
      <c r="B14" s="204" t="s">
        <v>366</v>
      </c>
      <c r="C14" s="204" t="s">
        <v>383</v>
      </c>
      <c r="D14" s="204" t="s">
        <v>368</v>
      </c>
      <c r="E14" s="204" t="s">
        <v>369</v>
      </c>
      <c r="F14" s="204" t="s">
        <v>370</v>
      </c>
      <c r="G14" s="204" t="s">
        <v>384</v>
      </c>
      <c r="H14" s="204" t="s">
        <v>385</v>
      </c>
      <c r="I14" s="204" t="s">
        <v>373</v>
      </c>
      <c r="J14" s="204" t="s">
        <v>386</v>
      </c>
      <c r="K14" s="204" t="s">
        <v>375</v>
      </c>
    </row>
    <row r="15" spans="1:11" x14ac:dyDescent="0.35">
      <c r="A15" s="103" t="s">
        <v>376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</row>
    <row r="16" spans="1:11" x14ac:dyDescent="0.35">
      <c r="A16" s="121" t="s">
        <v>158</v>
      </c>
      <c r="B16" s="67">
        <v>4689613</v>
      </c>
      <c r="C16" s="67">
        <v>75175</v>
      </c>
      <c r="D16" s="67">
        <v>0</v>
      </c>
      <c r="E16" s="67">
        <v>3849</v>
      </c>
      <c r="F16" s="67">
        <v>0</v>
      </c>
      <c r="G16" s="67">
        <v>79024</v>
      </c>
      <c r="H16" s="67">
        <v>77984</v>
      </c>
      <c r="I16" s="67">
        <v>1040</v>
      </c>
      <c r="J16" s="67">
        <v>7798</v>
      </c>
      <c r="K16" s="67">
        <v>1040</v>
      </c>
    </row>
    <row r="17" spans="1:11" x14ac:dyDescent="0.35">
      <c r="A17" s="121" t="s">
        <v>377</v>
      </c>
      <c r="B17" s="67">
        <v>174325</v>
      </c>
      <c r="C17" s="67">
        <v>2900</v>
      </c>
      <c r="D17" s="67">
        <v>0</v>
      </c>
      <c r="E17" s="67">
        <v>34</v>
      </c>
      <c r="F17" s="67">
        <v>0</v>
      </c>
      <c r="G17" s="67">
        <v>2934</v>
      </c>
      <c r="H17" s="67">
        <v>2899</v>
      </c>
      <c r="I17" s="67">
        <v>35</v>
      </c>
      <c r="J17" s="67">
        <v>289</v>
      </c>
      <c r="K17" s="67">
        <v>35</v>
      </c>
    </row>
    <row r="18" spans="1:11" x14ac:dyDescent="0.35">
      <c r="A18" s="121" t="s">
        <v>160</v>
      </c>
      <c r="B18" s="67">
        <v>5769211</v>
      </c>
      <c r="C18" s="67">
        <v>95699</v>
      </c>
      <c r="D18" s="67">
        <v>0</v>
      </c>
      <c r="E18" s="67">
        <v>9441</v>
      </c>
      <c r="F18" s="67">
        <v>0</v>
      </c>
      <c r="G18" s="67">
        <v>105140</v>
      </c>
      <c r="H18" s="67">
        <v>95937</v>
      </c>
      <c r="I18" s="67">
        <v>9203</v>
      </c>
      <c r="J18" s="67">
        <v>9593</v>
      </c>
      <c r="K18" s="67">
        <v>9203</v>
      </c>
    </row>
    <row r="19" spans="1:11" x14ac:dyDescent="0.35">
      <c r="A19" s="68" t="s">
        <v>378</v>
      </c>
      <c r="B19" s="105">
        <v>10633149</v>
      </c>
      <c r="C19" s="105">
        <v>173774</v>
      </c>
      <c r="D19" s="105">
        <v>0</v>
      </c>
      <c r="E19" s="105">
        <v>13324</v>
      </c>
      <c r="F19" s="105">
        <v>0</v>
      </c>
      <c r="G19" s="105">
        <v>187098</v>
      </c>
      <c r="H19" s="105">
        <v>176820</v>
      </c>
      <c r="I19" s="105">
        <v>10278</v>
      </c>
      <c r="J19" s="105">
        <v>17680</v>
      </c>
      <c r="K19" s="105">
        <v>10278</v>
      </c>
    </row>
    <row r="20" spans="1:11" x14ac:dyDescent="0.35">
      <c r="A20" s="103" t="s">
        <v>379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</row>
    <row r="21" spans="1:11" x14ac:dyDescent="0.35">
      <c r="A21" s="68" t="s">
        <v>378</v>
      </c>
      <c r="B21" s="105">
        <v>33741047</v>
      </c>
      <c r="C21" s="105">
        <v>548214</v>
      </c>
      <c r="D21" s="105">
        <v>85</v>
      </c>
      <c r="E21" s="105">
        <v>28865</v>
      </c>
      <c r="F21" s="105">
        <v>7674</v>
      </c>
      <c r="G21" s="105">
        <v>584918</v>
      </c>
      <c r="H21" s="105">
        <v>561037</v>
      </c>
      <c r="I21" s="105">
        <v>23881</v>
      </c>
      <c r="J21" s="105">
        <v>56077</v>
      </c>
      <c r="K21" s="105">
        <v>23400</v>
      </c>
    </row>
    <row r="22" spans="1:11" x14ac:dyDescent="0.35">
      <c r="A22" s="102" t="s">
        <v>380</v>
      </c>
      <c r="B22" s="107">
        <v>44374196</v>
      </c>
      <c r="C22" s="107">
        <v>721988</v>
      </c>
      <c r="D22" s="107">
        <v>85</v>
      </c>
      <c r="E22" s="107">
        <v>42189</v>
      </c>
      <c r="F22" s="107">
        <v>7674</v>
      </c>
      <c r="G22" s="107">
        <v>772016</v>
      </c>
      <c r="H22" s="107">
        <v>737857</v>
      </c>
      <c r="I22" s="107">
        <v>34159</v>
      </c>
      <c r="J22" s="107">
        <v>73757</v>
      </c>
      <c r="K22" s="107">
        <v>33678</v>
      </c>
    </row>
    <row r="23" spans="1:11" x14ac:dyDescent="0.35">
      <c r="A23" s="69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 x14ac:dyDescent="0.35">
      <c r="A24" s="69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 x14ac:dyDescent="0.35">
      <c r="A25" s="63" t="s">
        <v>387</v>
      </c>
      <c r="B25" s="220" t="s">
        <v>388</v>
      </c>
      <c r="C25" s="220"/>
      <c r="D25" s="220"/>
      <c r="E25" s="64"/>
      <c r="F25" s="65"/>
      <c r="G25" s="64"/>
      <c r="H25" s="64"/>
      <c r="I25" s="64"/>
      <c r="J25" s="64"/>
      <c r="K25" s="64"/>
    </row>
    <row r="26" spans="1:11" ht="56.5" customHeight="1" x14ac:dyDescent="0.35">
      <c r="A26" s="87" t="s">
        <v>389</v>
      </c>
      <c r="B26" s="204" t="s">
        <v>366</v>
      </c>
      <c r="C26" s="204" t="s">
        <v>390</v>
      </c>
      <c r="D26" s="204" t="s">
        <v>368</v>
      </c>
      <c r="E26" s="204" t="s">
        <v>369</v>
      </c>
      <c r="F26" s="204" t="s">
        <v>370</v>
      </c>
      <c r="G26" s="204" t="s">
        <v>391</v>
      </c>
      <c r="H26" s="204" t="s">
        <v>392</v>
      </c>
      <c r="I26" s="204" t="s">
        <v>373</v>
      </c>
      <c r="J26" s="204" t="s">
        <v>386</v>
      </c>
      <c r="K26" s="204" t="s">
        <v>375</v>
      </c>
    </row>
    <row r="27" spans="1:11" x14ac:dyDescent="0.35">
      <c r="A27" s="103" t="s">
        <v>376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</row>
    <row r="28" spans="1:11" x14ac:dyDescent="0.35">
      <c r="A28" s="121" t="s">
        <v>158</v>
      </c>
      <c r="B28" s="67">
        <v>4689613</v>
      </c>
      <c r="C28" s="67">
        <v>182054</v>
      </c>
      <c r="D28" s="67">
        <v>0</v>
      </c>
      <c r="E28" s="67">
        <v>3889</v>
      </c>
      <c r="F28" s="67">
        <v>0</v>
      </c>
      <c r="G28" s="67">
        <v>185943</v>
      </c>
      <c r="H28" s="67">
        <v>184227</v>
      </c>
      <c r="I28" s="67">
        <v>1716</v>
      </c>
      <c r="J28" s="67">
        <v>18422</v>
      </c>
      <c r="K28" s="67">
        <v>1716</v>
      </c>
    </row>
    <row r="29" spans="1:11" x14ac:dyDescent="0.35">
      <c r="A29" s="121" t="s">
        <v>377</v>
      </c>
      <c r="B29" s="67">
        <v>174325</v>
      </c>
      <c r="C29" s="67">
        <v>6801</v>
      </c>
      <c r="D29" s="67">
        <v>0</v>
      </c>
      <c r="E29" s="67">
        <v>105</v>
      </c>
      <c r="F29" s="67">
        <v>0</v>
      </c>
      <c r="G29" s="67">
        <v>6906</v>
      </c>
      <c r="H29" s="67">
        <v>6849</v>
      </c>
      <c r="I29" s="67">
        <v>57</v>
      </c>
      <c r="J29" s="67">
        <v>684</v>
      </c>
      <c r="K29" s="67">
        <v>57</v>
      </c>
    </row>
    <row r="30" spans="1:11" x14ac:dyDescent="0.35">
      <c r="A30" s="121" t="s">
        <v>160</v>
      </c>
      <c r="B30" s="67">
        <v>5769211</v>
      </c>
      <c r="C30" s="67">
        <v>206306</v>
      </c>
      <c r="D30" s="67">
        <v>0</v>
      </c>
      <c r="E30" s="67">
        <v>20332</v>
      </c>
      <c r="F30" s="67">
        <v>0</v>
      </c>
      <c r="G30" s="67">
        <v>226638</v>
      </c>
      <c r="H30" s="67">
        <v>226638</v>
      </c>
      <c r="I30" s="67">
        <v>0</v>
      </c>
      <c r="J30" s="67">
        <v>22663</v>
      </c>
      <c r="K30" s="67">
        <v>0</v>
      </c>
    </row>
    <row r="31" spans="1:11" x14ac:dyDescent="0.35">
      <c r="A31" s="68" t="s">
        <v>378</v>
      </c>
      <c r="B31" s="105">
        <v>10633149</v>
      </c>
      <c r="C31" s="105">
        <v>395161</v>
      </c>
      <c r="D31" s="105">
        <v>0</v>
      </c>
      <c r="E31" s="105">
        <v>24326</v>
      </c>
      <c r="F31" s="105">
        <v>0</v>
      </c>
      <c r="G31" s="105">
        <v>419487</v>
      </c>
      <c r="H31" s="105">
        <v>417714</v>
      </c>
      <c r="I31" s="105">
        <v>1773</v>
      </c>
      <c r="J31" s="105">
        <v>41769</v>
      </c>
      <c r="K31" s="105">
        <v>1773</v>
      </c>
    </row>
    <row r="32" spans="1:11" x14ac:dyDescent="0.35">
      <c r="A32" s="103" t="s">
        <v>379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</row>
    <row r="33" spans="1:11" x14ac:dyDescent="0.35">
      <c r="A33" s="68" t="s">
        <v>378</v>
      </c>
      <c r="B33" s="105">
        <v>33741046.980000004</v>
      </c>
      <c r="C33" s="105">
        <v>1166258</v>
      </c>
      <c r="D33" s="105">
        <v>0</v>
      </c>
      <c r="E33" s="105">
        <v>15973</v>
      </c>
      <c r="F33" s="105">
        <v>140026</v>
      </c>
      <c r="G33" s="105">
        <v>1321871</v>
      </c>
      <c r="H33" s="105">
        <v>1317843</v>
      </c>
      <c r="I33" s="105">
        <v>4495</v>
      </c>
      <c r="J33" s="105">
        <v>131758</v>
      </c>
      <c r="K33" s="105">
        <v>4231</v>
      </c>
    </row>
    <row r="34" spans="1:11" x14ac:dyDescent="0.35">
      <c r="A34" s="102" t="s">
        <v>380</v>
      </c>
      <c r="B34" s="107">
        <v>44374195.980000004</v>
      </c>
      <c r="C34" s="107">
        <v>1561419</v>
      </c>
      <c r="D34" s="107">
        <v>0</v>
      </c>
      <c r="E34" s="107">
        <v>40299</v>
      </c>
      <c r="F34" s="107">
        <v>140026</v>
      </c>
      <c r="G34" s="107">
        <v>1741358</v>
      </c>
      <c r="H34" s="107">
        <v>1735557</v>
      </c>
      <c r="I34" s="107">
        <v>6268</v>
      </c>
      <c r="J34" s="107">
        <v>173527</v>
      </c>
      <c r="K34" s="107">
        <v>6004</v>
      </c>
    </row>
    <row r="35" spans="1:11" x14ac:dyDescent="0.35">
      <c r="A35" s="70"/>
      <c r="B35" s="71"/>
      <c r="C35" s="72"/>
      <c r="D35" s="72"/>
      <c r="E35" s="72"/>
      <c r="F35" s="71"/>
      <c r="G35" s="71"/>
      <c r="H35" s="71"/>
      <c r="I35" s="71"/>
      <c r="J35" s="71"/>
      <c r="K35" s="71"/>
    </row>
    <row r="36" spans="1:11" x14ac:dyDescent="0.35">
      <c r="A36" s="69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 x14ac:dyDescent="0.35">
      <c r="A37" s="63" t="s">
        <v>393</v>
      </c>
      <c r="B37" s="220" t="s">
        <v>394</v>
      </c>
      <c r="C37" s="220"/>
      <c r="D37" s="220"/>
      <c r="E37" s="64"/>
      <c r="F37" s="65"/>
      <c r="G37" s="64"/>
      <c r="H37" s="64"/>
      <c r="I37" s="64"/>
      <c r="J37" s="64"/>
      <c r="K37" s="64"/>
    </row>
    <row r="38" spans="1:11" ht="45" x14ac:dyDescent="0.35">
      <c r="A38" s="87" t="s">
        <v>395</v>
      </c>
      <c r="B38" s="204" t="s">
        <v>396</v>
      </c>
      <c r="C38" s="204" t="s">
        <v>397</v>
      </c>
      <c r="D38" s="204" t="s">
        <v>368</v>
      </c>
      <c r="E38" s="204" t="s">
        <v>398</v>
      </c>
      <c r="F38" s="204" t="s">
        <v>370</v>
      </c>
      <c r="G38" s="204" t="s">
        <v>399</v>
      </c>
      <c r="H38" s="204" t="s">
        <v>400</v>
      </c>
      <c r="I38" s="204" t="s">
        <v>373</v>
      </c>
      <c r="J38" s="204" t="s">
        <v>374</v>
      </c>
      <c r="K38" s="204" t="s">
        <v>375</v>
      </c>
    </row>
    <row r="39" spans="1:11" x14ac:dyDescent="0.35">
      <c r="A39" s="103" t="s">
        <v>376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</row>
    <row r="40" spans="1:11" x14ac:dyDescent="0.35">
      <c r="A40" s="121" t="s">
        <v>158</v>
      </c>
      <c r="B40" s="67">
        <v>4689613</v>
      </c>
      <c r="C40" s="67">
        <v>134146</v>
      </c>
      <c r="D40" s="67">
        <v>0</v>
      </c>
      <c r="E40" s="67">
        <v>3286</v>
      </c>
      <c r="F40" s="67">
        <v>29678</v>
      </c>
      <c r="G40" s="67">
        <v>167110</v>
      </c>
      <c r="H40" s="67">
        <v>167110</v>
      </c>
      <c r="I40" s="67">
        <v>0</v>
      </c>
      <c r="J40" s="67">
        <v>50133</v>
      </c>
      <c r="K40" s="67">
        <v>0</v>
      </c>
    </row>
    <row r="41" spans="1:11" x14ac:dyDescent="0.35">
      <c r="A41" s="121" t="s">
        <v>377</v>
      </c>
      <c r="B41" s="67">
        <v>174325</v>
      </c>
      <c r="C41" s="67">
        <v>2792</v>
      </c>
      <c r="D41" s="67">
        <v>0</v>
      </c>
      <c r="E41" s="67">
        <v>122</v>
      </c>
      <c r="F41" s="67">
        <v>3298</v>
      </c>
      <c r="G41" s="67">
        <v>6212</v>
      </c>
      <c r="H41" s="67">
        <v>6212</v>
      </c>
      <c r="I41" s="67">
        <v>0</v>
      </c>
      <c r="J41" s="67">
        <v>1863</v>
      </c>
      <c r="K41" s="67">
        <v>0</v>
      </c>
    </row>
    <row r="42" spans="1:11" x14ac:dyDescent="0.35">
      <c r="A42" s="121" t="s">
        <v>160</v>
      </c>
      <c r="B42" s="67">
        <v>5769211</v>
      </c>
      <c r="C42" s="67">
        <v>198544</v>
      </c>
      <c r="D42" s="67">
        <v>0</v>
      </c>
      <c r="E42" s="67">
        <v>0</v>
      </c>
      <c r="F42" s="67">
        <v>7037</v>
      </c>
      <c r="G42" s="67">
        <v>205581</v>
      </c>
      <c r="H42" s="67">
        <v>205581</v>
      </c>
      <c r="I42" s="67">
        <v>0</v>
      </c>
      <c r="J42" s="67">
        <v>61674</v>
      </c>
      <c r="K42" s="67">
        <v>0</v>
      </c>
    </row>
    <row r="43" spans="1:11" x14ac:dyDescent="0.35">
      <c r="A43" s="68" t="s">
        <v>378</v>
      </c>
      <c r="B43" s="105">
        <v>10633149</v>
      </c>
      <c r="C43" s="105">
        <v>335482</v>
      </c>
      <c r="D43" s="105">
        <v>0</v>
      </c>
      <c r="E43" s="105">
        <v>3408</v>
      </c>
      <c r="F43" s="105">
        <v>40013</v>
      </c>
      <c r="G43" s="105">
        <v>378903</v>
      </c>
      <c r="H43" s="105">
        <v>378903</v>
      </c>
      <c r="I43" s="105">
        <v>0</v>
      </c>
      <c r="J43" s="105">
        <v>113670</v>
      </c>
      <c r="K43" s="105">
        <v>0</v>
      </c>
    </row>
    <row r="44" spans="1:11" x14ac:dyDescent="0.35">
      <c r="A44" s="103" t="s">
        <v>379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</row>
    <row r="45" spans="1:11" x14ac:dyDescent="0.35">
      <c r="A45" s="68" t="s">
        <v>378</v>
      </c>
      <c r="B45" s="105">
        <v>33741047</v>
      </c>
      <c r="C45" s="105">
        <v>1010412</v>
      </c>
      <c r="D45" s="105">
        <v>0</v>
      </c>
      <c r="E45" s="105">
        <v>19459</v>
      </c>
      <c r="F45" s="105">
        <v>189670</v>
      </c>
      <c r="G45" s="105">
        <v>1219541</v>
      </c>
      <c r="H45" s="105">
        <v>1202364</v>
      </c>
      <c r="I45" s="105">
        <v>17177</v>
      </c>
      <c r="J45" s="105">
        <v>360682</v>
      </c>
      <c r="K45" s="105">
        <v>16769</v>
      </c>
    </row>
    <row r="46" spans="1:11" x14ac:dyDescent="0.35">
      <c r="A46" s="102" t="s">
        <v>380</v>
      </c>
      <c r="B46" s="107">
        <v>44374196</v>
      </c>
      <c r="C46" s="107">
        <v>1345894</v>
      </c>
      <c r="D46" s="107">
        <v>0</v>
      </c>
      <c r="E46" s="107">
        <v>22867</v>
      </c>
      <c r="F46" s="107">
        <v>229683</v>
      </c>
      <c r="G46" s="107">
        <v>1598444</v>
      </c>
      <c r="H46" s="107">
        <v>1581267</v>
      </c>
      <c r="I46" s="107">
        <v>17177</v>
      </c>
      <c r="J46" s="107">
        <v>474352</v>
      </c>
      <c r="K46" s="107">
        <v>16769</v>
      </c>
    </row>
    <row r="47" spans="1:11" x14ac:dyDescent="0.35">
      <c r="A47" s="69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 x14ac:dyDescent="0.35">
      <c r="A48" s="69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 x14ac:dyDescent="0.35">
      <c r="A49" s="63" t="s">
        <v>401</v>
      </c>
      <c r="B49" s="220" t="s">
        <v>402</v>
      </c>
      <c r="C49" s="220"/>
      <c r="D49" s="220"/>
      <c r="E49" s="64"/>
      <c r="F49" s="65"/>
      <c r="G49" s="64"/>
      <c r="H49" s="64"/>
      <c r="I49" s="64"/>
      <c r="J49" s="64"/>
      <c r="K49" s="64"/>
    </row>
    <row r="50" spans="1:11" ht="60" x14ac:dyDescent="0.35">
      <c r="A50" s="87" t="s">
        <v>403</v>
      </c>
      <c r="B50" s="204" t="s">
        <v>396</v>
      </c>
      <c r="C50" s="204" t="s">
        <v>404</v>
      </c>
      <c r="D50" s="204" t="s">
        <v>368</v>
      </c>
      <c r="E50" s="204" t="s">
        <v>398</v>
      </c>
      <c r="F50" s="204" t="s">
        <v>370</v>
      </c>
      <c r="G50" s="204" t="s">
        <v>405</v>
      </c>
      <c r="H50" s="204" t="s">
        <v>406</v>
      </c>
      <c r="I50" s="204" t="s">
        <v>373</v>
      </c>
      <c r="J50" s="204" t="s">
        <v>407</v>
      </c>
      <c r="K50" s="204" t="s">
        <v>375</v>
      </c>
    </row>
    <row r="51" spans="1:11" x14ac:dyDescent="0.35">
      <c r="A51" s="103" t="s">
        <v>376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</row>
    <row r="52" spans="1:11" x14ac:dyDescent="0.35">
      <c r="A52" s="121" t="s">
        <v>158</v>
      </c>
      <c r="B52" s="67">
        <v>4689613</v>
      </c>
      <c r="C52" s="67">
        <v>178000</v>
      </c>
      <c r="D52" s="67">
        <v>0</v>
      </c>
      <c r="E52" s="67">
        <v>3798</v>
      </c>
      <c r="F52" s="67">
        <v>0</v>
      </c>
      <c r="G52" s="67">
        <v>181798</v>
      </c>
      <c r="H52" s="67">
        <v>173516</v>
      </c>
      <c r="I52" s="67">
        <v>8282</v>
      </c>
      <c r="J52" s="67">
        <v>8675</v>
      </c>
      <c r="K52" s="67">
        <v>8282</v>
      </c>
    </row>
    <row r="53" spans="1:11" x14ac:dyDescent="0.35">
      <c r="A53" s="121" t="s">
        <v>377</v>
      </c>
      <c r="B53" s="67">
        <v>174325</v>
      </c>
      <c r="C53" s="67">
        <v>6400</v>
      </c>
      <c r="D53" s="67">
        <v>0</v>
      </c>
      <c r="E53" s="67">
        <v>98</v>
      </c>
      <c r="F53" s="67">
        <v>0</v>
      </c>
      <c r="G53" s="67">
        <v>6498</v>
      </c>
      <c r="H53" s="67">
        <v>6451</v>
      </c>
      <c r="I53" s="67">
        <v>47</v>
      </c>
      <c r="J53" s="67">
        <v>322</v>
      </c>
      <c r="K53" s="67">
        <v>47</v>
      </c>
    </row>
    <row r="54" spans="1:11" x14ac:dyDescent="0.35">
      <c r="A54" s="121" t="s">
        <v>160</v>
      </c>
      <c r="B54" s="67">
        <v>5769211</v>
      </c>
      <c r="C54" s="67">
        <v>213260</v>
      </c>
      <c r="D54" s="67">
        <v>0</v>
      </c>
      <c r="E54" s="67">
        <v>10209</v>
      </c>
      <c r="F54" s="67">
        <v>0</v>
      </c>
      <c r="G54" s="67">
        <v>223469</v>
      </c>
      <c r="H54" s="67">
        <v>213461</v>
      </c>
      <c r="I54" s="67">
        <v>10008</v>
      </c>
      <c r="J54" s="67">
        <v>10673</v>
      </c>
      <c r="K54" s="67">
        <v>10008</v>
      </c>
    </row>
    <row r="55" spans="1:11" x14ac:dyDescent="0.35">
      <c r="A55" s="68" t="s">
        <v>378</v>
      </c>
      <c r="B55" s="105">
        <v>10633149</v>
      </c>
      <c r="C55" s="105">
        <v>397660</v>
      </c>
      <c r="D55" s="105">
        <v>0</v>
      </c>
      <c r="E55" s="105">
        <v>14105</v>
      </c>
      <c r="F55" s="105">
        <v>0</v>
      </c>
      <c r="G55" s="105">
        <v>411765</v>
      </c>
      <c r="H55" s="105">
        <v>393428</v>
      </c>
      <c r="I55" s="105">
        <v>18337</v>
      </c>
      <c r="J55" s="105">
        <v>19670</v>
      </c>
      <c r="K55" s="105">
        <v>18337</v>
      </c>
    </row>
    <row r="56" spans="1:11" x14ac:dyDescent="0.35">
      <c r="A56" s="103" t="s">
        <v>379</v>
      </c>
      <c r="B56" s="106"/>
      <c r="C56" s="106"/>
      <c r="D56" s="106"/>
      <c r="E56" s="106"/>
      <c r="F56" s="106"/>
      <c r="G56" s="106"/>
      <c r="H56" s="106"/>
      <c r="I56" s="106"/>
      <c r="J56" s="106"/>
      <c r="K56" s="106"/>
    </row>
    <row r="57" spans="1:11" x14ac:dyDescent="0.35">
      <c r="A57" s="68" t="s">
        <v>378</v>
      </c>
      <c r="B57" s="105">
        <v>33741047</v>
      </c>
      <c r="C57" s="105">
        <v>1226804</v>
      </c>
      <c r="D57" s="105">
        <v>3812</v>
      </c>
      <c r="E57" s="105">
        <v>23503</v>
      </c>
      <c r="F57" s="105">
        <v>27370</v>
      </c>
      <c r="G57" s="105">
        <v>1281489</v>
      </c>
      <c r="H57" s="105">
        <v>1248453</v>
      </c>
      <c r="I57" s="105">
        <v>33036</v>
      </c>
      <c r="J57" s="105">
        <v>62399</v>
      </c>
      <c r="K57" s="105">
        <v>32049</v>
      </c>
    </row>
    <row r="58" spans="1:11" x14ac:dyDescent="0.35">
      <c r="A58" s="102" t="s">
        <v>380</v>
      </c>
      <c r="B58" s="107">
        <v>44374196</v>
      </c>
      <c r="C58" s="107">
        <v>1624464</v>
      </c>
      <c r="D58" s="107">
        <v>3812</v>
      </c>
      <c r="E58" s="107">
        <v>37608</v>
      </c>
      <c r="F58" s="107">
        <v>27370</v>
      </c>
      <c r="G58" s="107">
        <v>1693254</v>
      </c>
      <c r="H58" s="107">
        <v>1641881</v>
      </c>
      <c r="I58" s="107">
        <v>51373</v>
      </c>
      <c r="J58" s="107">
        <v>82069</v>
      </c>
      <c r="K58" s="107">
        <v>50386</v>
      </c>
    </row>
    <row r="59" spans="1:11" x14ac:dyDescent="0.35">
      <c r="A59" s="69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 x14ac:dyDescent="0.35">
      <c r="A60" s="69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 x14ac:dyDescent="0.35">
      <c r="A61" s="63" t="s">
        <v>408</v>
      </c>
      <c r="B61" s="220" t="s">
        <v>91</v>
      </c>
      <c r="C61" s="220"/>
      <c r="D61" s="220"/>
      <c r="E61" s="64"/>
      <c r="F61" s="65"/>
      <c r="G61" s="64"/>
      <c r="H61" s="64"/>
      <c r="I61" s="64"/>
      <c r="J61" s="64"/>
      <c r="K61" s="64"/>
    </row>
    <row r="62" spans="1:11" ht="45" x14ac:dyDescent="0.35">
      <c r="A62" s="87" t="s">
        <v>91</v>
      </c>
      <c r="B62" s="204" t="s">
        <v>396</v>
      </c>
      <c r="C62" s="204" t="s">
        <v>409</v>
      </c>
      <c r="D62" s="204" t="s">
        <v>368</v>
      </c>
      <c r="E62" s="204" t="s">
        <v>398</v>
      </c>
      <c r="F62" s="204" t="s">
        <v>370</v>
      </c>
      <c r="G62" s="204" t="s">
        <v>410</v>
      </c>
      <c r="H62" s="204" t="s">
        <v>411</v>
      </c>
      <c r="I62" s="204" t="s">
        <v>373</v>
      </c>
      <c r="J62" s="204" t="s">
        <v>374</v>
      </c>
      <c r="K62" s="204" t="s">
        <v>375</v>
      </c>
    </row>
    <row r="63" spans="1:11" x14ac:dyDescent="0.35">
      <c r="A63" s="103" t="s">
        <v>376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</row>
    <row r="64" spans="1:11" x14ac:dyDescent="0.35">
      <c r="A64" s="121" t="s">
        <v>158</v>
      </c>
      <c r="B64" s="67">
        <v>4689613</v>
      </c>
      <c r="C64" s="67">
        <v>259831</v>
      </c>
      <c r="D64" s="67">
        <v>0</v>
      </c>
      <c r="E64" s="67">
        <v>9784</v>
      </c>
      <c r="F64" s="67">
        <v>0</v>
      </c>
      <c r="G64" s="67">
        <v>269615</v>
      </c>
      <c r="H64" s="67">
        <v>246205</v>
      </c>
      <c r="I64" s="67">
        <v>23410</v>
      </c>
      <c r="J64" s="67">
        <v>73861</v>
      </c>
      <c r="K64" s="67">
        <v>23410</v>
      </c>
    </row>
    <row r="65" spans="1:11" x14ac:dyDescent="0.35">
      <c r="A65" s="121" t="s">
        <v>377</v>
      </c>
      <c r="B65" s="67">
        <v>174325</v>
      </c>
      <c r="C65" s="67">
        <v>8500</v>
      </c>
      <c r="D65" s="67">
        <v>0</v>
      </c>
      <c r="E65" s="67">
        <v>109</v>
      </c>
      <c r="F65" s="67">
        <v>544</v>
      </c>
      <c r="G65" s="67">
        <v>9153</v>
      </c>
      <c r="H65" s="67">
        <v>9153</v>
      </c>
      <c r="I65" s="67">
        <v>0</v>
      </c>
      <c r="J65" s="67">
        <v>2745</v>
      </c>
      <c r="K65" s="67">
        <v>0</v>
      </c>
    </row>
    <row r="66" spans="1:11" x14ac:dyDescent="0.35">
      <c r="A66" s="121" t="s">
        <v>160</v>
      </c>
      <c r="B66" s="67">
        <v>5769211</v>
      </c>
      <c r="C66" s="67">
        <v>301581</v>
      </c>
      <c r="D66" s="67">
        <v>0</v>
      </c>
      <c r="E66" s="67">
        <v>89961</v>
      </c>
      <c r="F66" s="67">
        <v>0</v>
      </c>
      <c r="G66" s="67">
        <v>391542</v>
      </c>
      <c r="H66" s="67">
        <v>302884</v>
      </c>
      <c r="I66" s="67">
        <v>88658</v>
      </c>
      <c r="J66" s="67">
        <v>90865</v>
      </c>
      <c r="K66" s="67">
        <v>88658</v>
      </c>
    </row>
    <row r="67" spans="1:11" x14ac:dyDescent="0.35">
      <c r="A67" s="68" t="s">
        <v>378</v>
      </c>
      <c r="B67" s="105">
        <v>10633149</v>
      </c>
      <c r="C67" s="105">
        <v>569912</v>
      </c>
      <c r="D67" s="105">
        <v>0</v>
      </c>
      <c r="E67" s="105">
        <v>99854</v>
      </c>
      <c r="F67" s="105">
        <v>544</v>
      </c>
      <c r="G67" s="105">
        <v>670310</v>
      </c>
      <c r="H67" s="105">
        <v>558242</v>
      </c>
      <c r="I67" s="105">
        <v>112068</v>
      </c>
      <c r="J67" s="105">
        <v>167471</v>
      </c>
      <c r="K67" s="105">
        <v>112068</v>
      </c>
    </row>
    <row r="68" spans="1:11" x14ac:dyDescent="0.35">
      <c r="A68" s="103" t="s">
        <v>379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</row>
    <row r="69" spans="1:11" x14ac:dyDescent="0.35">
      <c r="A69" s="68" t="s">
        <v>378</v>
      </c>
      <c r="B69" s="105">
        <v>33741047</v>
      </c>
      <c r="C69" s="105">
        <v>1587077</v>
      </c>
      <c r="D69" s="105">
        <v>7412</v>
      </c>
      <c r="E69" s="105">
        <v>343352</v>
      </c>
      <c r="F69" s="105">
        <v>28367</v>
      </c>
      <c r="G69" s="105">
        <v>2011614</v>
      </c>
      <c r="H69" s="105">
        <v>1771442</v>
      </c>
      <c r="I69" s="105">
        <v>240172</v>
      </c>
      <c r="J69" s="105">
        <v>531405</v>
      </c>
      <c r="K69" s="105">
        <v>238741</v>
      </c>
    </row>
    <row r="70" spans="1:11" x14ac:dyDescent="0.35">
      <c r="A70" s="102" t="s">
        <v>380</v>
      </c>
      <c r="B70" s="107">
        <v>44374196</v>
      </c>
      <c r="C70" s="107">
        <v>2156989</v>
      </c>
      <c r="D70" s="107">
        <v>7412</v>
      </c>
      <c r="E70" s="107">
        <v>443206</v>
      </c>
      <c r="F70" s="107">
        <v>28911</v>
      </c>
      <c r="G70" s="107">
        <v>2681924</v>
      </c>
      <c r="H70" s="107">
        <v>2329684</v>
      </c>
      <c r="I70" s="107">
        <v>352240</v>
      </c>
      <c r="J70" s="107">
        <v>698876</v>
      </c>
      <c r="K70" s="107">
        <v>350809</v>
      </c>
    </row>
    <row r="71" spans="1:11" x14ac:dyDescent="0.35">
      <c r="A71" s="69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 x14ac:dyDescent="0.35">
      <c r="A72" s="69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 x14ac:dyDescent="0.35">
      <c r="A73" s="63" t="s">
        <v>412</v>
      </c>
      <c r="B73" s="220" t="s">
        <v>93</v>
      </c>
      <c r="C73" s="220"/>
      <c r="D73" s="220"/>
      <c r="E73" s="64"/>
      <c r="F73" s="65"/>
      <c r="G73" s="64"/>
      <c r="H73" s="64"/>
      <c r="I73" s="64"/>
      <c r="J73" s="64"/>
      <c r="K73" s="64"/>
    </row>
    <row r="74" spans="1:11" ht="45" x14ac:dyDescent="0.35">
      <c r="A74" s="87" t="s">
        <v>93</v>
      </c>
      <c r="B74" s="204" t="s">
        <v>396</v>
      </c>
      <c r="C74" s="204" t="s">
        <v>413</v>
      </c>
      <c r="D74" s="204" t="s">
        <v>368</v>
      </c>
      <c r="E74" s="204" t="s">
        <v>369</v>
      </c>
      <c r="F74" s="204" t="s">
        <v>370</v>
      </c>
      <c r="G74" s="204" t="s">
        <v>414</v>
      </c>
      <c r="H74" s="204" t="s">
        <v>415</v>
      </c>
      <c r="I74" s="204" t="s">
        <v>373</v>
      </c>
      <c r="J74" s="204" t="s">
        <v>374</v>
      </c>
      <c r="K74" s="204" t="s">
        <v>375</v>
      </c>
    </row>
    <row r="75" spans="1:11" x14ac:dyDescent="0.35">
      <c r="A75" s="103" t="s">
        <v>376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</row>
    <row r="76" spans="1:11" x14ac:dyDescent="0.35">
      <c r="A76" s="121" t="s">
        <v>158</v>
      </c>
      <c r="B76" s="67">
        <v>4689613</v>
      </c>
      <c r="C76" s="67">
        <v>14832</v>
      </c>
      <c r="D76" s="67">
        <v>0</v>
      </c>
      <c r="E76" s="67">
        <v>0</v>
      </c>
      <c r="F76" s="67">
        <v>125857</v>
      </c>
      <c r="G76" s="67">
        <v>140689</v>
      </c>
      <c r="H76" s="67">
        <v>140689</v>
      </c>
      <c r="I76" s="67">
        <v>0</v>
      </c>
      <c r="J76" s="67">
        <v>42206</v>
      </c>
      <c r="K76" s="67">
        <v>0</v>
      </c>
    </row>
    <row r="77" spans="1:11" x14ac:dyDescent="0.35">
      <c r="A77" s="121" t="s">
        <v>377</v>
      </c>
      <c r="B77" s="67">
        <v>174325</v>
      </c>
      <c r="C77" s="67">
        <v>4913</v>
      </c>
      <c r="D77" s="67">
        <v>0</v>
      </c>
      <c r="E77" s="67">
        <v>0</v>
      </c>
      <c r="F77" s="67">
        <v>317</v>
      </c>
      <c r="G77" s="67">
        <v>5230</v>
      </c>
      <c r="H77" s="67">
        <v>5230</v>
      </c>
      <c r="I77" s="67">
        <v>0</v>
      </c>
      <c r="J77" s="67">
        <v>1569</v>
      </c>
      <c r="K77" s="67">
        <v>0</v>
      </c>
    </row>
    <row r="78" spans="1:11" x14ac:dyDescent="0.35">
      <c r="A78" s="121" t="s">
        <v>160</v>
      </c>
      <c r="B78" s="67">
        <v>5769211</v>
      </c>
      <c r="C78" s="67">
        <v>0</v>
      </c>
      <c r="D78" s="67">
        <v>0</v>
      </c>
      <c r="E78" s="67">
        <v>0</v>
      </c>
      <c r="F78" s="67">
        <v>173077</v>
      </c>
      <c r="G78" s="67">
        <v>173077</v>
      </c>
      <c r="H78" s="67">
        <v>173077</v>
      </c>
      <c r="I78" s="67">
        <v>0</v>
      </c>
      <c r="J78" s="67">
        <v>51923</v>
      </c>
      <c r="K78" s="67">
        <v>0</v>
      </c>
    </row>
    <row r="79" spans="1:11" x14ac:dyDescent="0.35">
      <c r="A79" s="68" t="s">
        <v>378</v>
      </c>
      <c r="B79" s="105">
        <v>10633149</v>
      </c>
      <c r="C79" s="105">
        <v>19745</v>
      </c>
      <c r="D79" s="105">
        <v>0</v>
      </c>
      <c r="E79" s="105">
        <v>0</v>
      </c>
      <c r="F79" s="105">
        <v>299251</v>
      </c>
      <c r="G79" s="105">
        <v>318996</v>
      </c>
      <c r="H79" s="105">
        <v>318996</v>
      </c>
      <c r="I79" s="105">
        <v>0</v>
      </c>
      <c r="J79" s="105">
        <v>95698</v>
      </c>
      <c r="K79" s="105">
        <v>0</v>
      </c>
    </row>
    <row r="80" spans="1:11" x14ac:dyDescent="0.35">
      <c r="A80" s="103" t="s">
        <v>379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</row>
    <row r="81" spans="1:11" x14ac:dyDescent="0.35">
      <c r="A81" s="68" t="s">
        <v>378</v>
      </c>
      <c r="B81" s="105">
        <v>33741047</v>
      </c>
      <c r="C81" s="105">
        <v>38699</v>
      </c>
      <c r="D81" s="105">
        <v>0</v>
      </c>
      <c r="E81" s="105">
        <v>1077</v>
      </c>
      <c r="F81" s="105">
        <v>494554</v>
      </c>
      <c r="G81" s="105">
        <v>240172</v>
      </c>
      <c r="H81" s="105">
        <v>531405</v>
      </c>
      <c r="I81" s="105">
        <v>149</v>
      </c>
      <c r="J81" s="105">
        <v>160462</v>
      </c>
      <c r="K81" s="105">
        <v>149</v>
      </c>
    </row>
    <row r="82" spans="1:11" x14ac:dyDescent="0.35">
      <c r="A82" s="102" t="s">
        <v>380</v>
      </c>
      <c r="B82" s="107">
        <v>44374196</v>
      </c>
      <c r="C82" s="107">
        <v>58444</v>
      </c>
      <c r="D82" s="107">
        <v>0</v>
      </c>
      <c r="E82" s="107">
        <v>1077</v>
      </c>
      <c r="F82" s="107">
        <v>793805</v>
      </c>
      <c r="G82" s="107">
        <v>559168</v>
      </c>
      <c r="H82" s="107">
        <v>850401</v>
      </c>
      <c r="I82" s="107">
        <v>149</v>
      </c>
      <c r="J82" s="107">
        <v>256160</v>
      </c>
      <c r="K82" s="107">
        <v>149</v>
      </c>
    </row>
    <row r="85" spans="1:11" x14ac:dyDescent="0.35">
      <c r="A85" s="63" t="s">
        <v>416</v>
      </c>
      <c r="B85" s="220" t="s">
        <v>132</v>
      </c>
      <c r="C85" s="220"/>
      <c r="D85" s="220"/>
      <c r="E85" s="64"/>
      <c r="F85" s="65"/>
      <c r="G85" s="64"/>
      <c r="H85" s="64"/>
      <c r="I85" s="64"/>
      <c r="J85" s="64"/>
      <c r="K85" s="64"/>
    </row>
    <row r="86" spans="1:11" ht="45" x14ac:dyDescent="0.35">
      <c r="A86" s="87" t="s">
        <v>132</v>
      </c>
      <c r="B86" s="204" t="s">
        <v>366</v>
      </c>
      <c r="C86" s="204" t="s">
        <v>417</v>
      </c>
      <c r="D86" s="204" t="s">
        <v>368</v>
      </c>
      <c r="E86" s="204" t="s">
        <v>369</v>
      </c>
      <c r="F86" s="204" t="s">
        <v>370</v>
      </c>
      <c r="G86" s="204" t="s">
        <v>418</v>
      </c>
      <c r="H86" s="204" t="s">
        <v>419</v>
      </c>
      <c r="I86" s="204" t="s">
        <v>373</v>
      </c>
      <c r="J86" s="204" t="s">
        <v>386</v>
      </c>
      <c r="K86" s="204" t="s">
        <v>375</v>
      </c>
    </row>
    <row r="87" spans="1:11" x14ac:dyDescent="0.35">
      <c r="A87" s="103" t="s">
        <v>376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</row>
    <row r="88" spans="1:11" x14ac:dyDescent="0.35">
      <c r="A88" s="121" t="s">
        <v>158</v>
      </c>
      <c r="B88" s="67">
        <v>4689613</v>
      </c>
      <c r="C88" s="67">
        <v>23948</v>
      </c>
      <c r="D88" s="67">
        <v>0</v>
      </c>
      <c r="E88" s="67">
        <v>0</v>
      </c>
      <c r="F88" s="67">
        <v>163636</v>
      </c>
      <c r="G88" s="67">
        <v>187584</v>
      </c>
      <c r="H88" s="67">
        <v>187584</v>
      </c>
      <c r="I88" s="67">
        <v>0</v>
      </c>
      <c r="J88" s="67">
        <v>56275</v>
      </c>
      <c r="K88" s="67">
        <v>0</v>
      </c>
    </row>
    <row r="89" spans="1:11" x14ac:dyDescent="0.35">
      <c r="A89" s="121" t="s">
        <v>377</v>
      </c>
      <c r="B89" s="67">
        <v>174325</v>
      </c>
      <c r="C89" s="67">
        <v>6973</v>
      </c>
      <c r="D89" s="67">
        <v>0</v>
      </c>
      <c r="E89" s="67">
        <v>0</v>
      </c>
      <c r="F89" s="67">
        <v>0</v>
      </c>
      <c r="G89" s="67">
        <v>6973</v>
      </c>
      <c r="H89" s="67">
        <v>6973</v>
      </c>
      <c r="I89" s="67">
        <v>0</v>
      </c>
      <c r="J89" s="67">
        <v>2091</v>
      </c>
      <c r="K89" s="67">
        <v>0</v>
      </c>
    </row>
    <row r="90" spans="1:11" x14ac:dyDescent="0.35">
      <c r="A90" s="121" t="s">
        <v>160</v>
      </c>
      <c r="B90" s="67">
        <v>5769211</v>
      </c>
      <c r="C90" s="67">
        <v>0</v>
      </c>
      <c r="D90" s="67">
        <v>0</v>
      </c>
      <c r="E90" s="67">
        <v>0</v>
      </c>
      <c r="F90" s="67">
        <v>230769</v>
      </c>
      <c r="G90" s="67">
        <v>230769</v>
      </c>
      <c r="H90" s="67">
        <v>230769</v>
      </c>
      <c r="I90" s="67">
        <v>0</v>
      </c>
      <c r="J90" s="67">
        <v>69230</v>
      </c>
      <c r="K90" s="67">
        <v>0</v>
      </c>
    </row>
    <row r="91" spans="1:11" x14ac:dyDescent="0.35">
      <c r="A91" s="68" t="s">
        <v>378</v>
      </c>
      <c r="B91" s="105">
        <v>10633149</v>
      </c>
      <c r="C91" s="105">
        <v>30921</v>
      </c>
      <c r="D91" s="105">
        <v>0</v>
      </c>
      <c r="E91" s="105">
        <v>0</v>
      </c>
      <c r="F91" s="105">
        <v>394405</v>
      </c>
      <c r="G91" s="105">
        <v>425326</v>
      </c>
      <c r="H91" s="105">
        <v>425326</v>
      </c>
      <c r="I91" s="105">
        <v>0</v>
      </c>
      <c r="J91" s="105">
        <v>127596</v>
      </c>
      <c r="K91" s="105">
        <v>0</v>
      </c>
    </row>
    <row r="92" spans="1:11" x14ac:dyDescent="0.35">
      <c r="A92" s="103" t="s">
        <v>379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</row>
    <row r="93" spans="1:11" x14ac:dyDescent="0.35">
      <c r="A93" s="68" t="s">
        <v>378</v>
      </c>
      <c r="B93" s="105">
        <v>33741047</v>
      </c>
      <c r="C93" s="105">
        <v>85281</v>
      </c>
      <c r="D93" s="105">
        <v>62516</v>
      </c>
      <c r="E93" s="105">
        <v>5611</v>
      </c>
      <c r="F93" s="105">
        <v>1352864</v>
      </c>
      <c r="G93" s="119">
        <v>1506272</v>
      </c>
      <c r="H93" s="105">
        <v>1503515</v>
      </c>
      <c r="I93" s="105">
        <v>2757</v>
      </c>
      <c r="J93" s="105">
        <v>451032</v>
      </c>
      <c r="K93" s="105">
        <v>2757</v>
      </c>
    </row>
    <row r="94" spans="1:11" x14ac:dyDescent="0.35">
      <c r="A94" s="102" t="s">
        <v>380</v>
      </c>
      <c r="B94" s="107">
        <v>44374196</v>
      </c>
      <c r="C94" s="107">
        <v>116202</v>
      </c>
      <c r="D94" s="107">
        <v>62516</v>
      </c>
      <c r="E94" s="107">
        <v>5611</v>
      </c>
      <c r="F94" s="107">
        <v>1747269</v>
      </c>
      <c r="G94" s="107">
        <v>1931598</v>
      </c>
      <c r="H94" s="107">
        <v>1928841</v>
      </c>
      <c r="I94" s="107">
        <v>2757</v>
      </c>
      <c r="J94" s="107">
        <v>578628</v>
      </c>
      <c r="K94" s="107">
        <v>2757</v>
      </c>
    </row>
    <row r="95" spans="1:11" x14ac:dyDescent="0.35">
      <c r="A95" s="118"/>
      <c r="B95"/>
      <c r="C95"/>
      <c r="D95"/>
      <c r="E95"/>
      <c r="F95"/>
      <c r="G95"/>
      <c r="H95"/>
      <c r="I95"/>
      <c r="J95"/>
      <c r="K95"/>
    </row>
    <row r="96" spans="1:11" x14ac:dyDescent="0.35">
      <c r="G96" s="120"/>
    </row>
    <row r="97" spans="1:11" x14ac:dyDescent="0.35">
      <c r="A97" s="63" t="s">
        <v>416</v>
      </c>
      <c r="B97" s="220" t="s">
        <v>420</v>
      </c>
      <c r="C97" s="220"/>
      <c r="D97" s="220"/>
      <c r="E97" s="64"/>
      <c r="F97" s="65"/>
      <c r="G97" s="64"/>
      <c r="H97" s="64"/>
      <c r="I97" s="64"/>
      <c r="J97" s="64"/>
      <c r="K97" s="64"/>
    </row>
    <row r="98" spans="1:11" ht="45" x14ac:dyDescent="0.35">
      <c r="A98" s="87" t="s">
        <v>420</v>
      </c>
      <c r="B98" s="204" t="s">
        <v>366</v>
      </c>
      <c r="C98" s="204" t="s">
        <v>421</v>
      </c>
      <c r="D98" s="204" t="s">
        <v>368</v>
      </c>
      <c r="E98" s="204" t="s">
        <v>369</v>
      </c>
      <c r="F98" s="204" t="s">
        <v>370</v>
      </c>
      <c r="G98" s="204" t="s">
        <v>422</v>
      </c>
      <c r="H98" s="204" t="s">
        <v>423</v>
      </c>
      <c r="I98" s="204" t="s">
        <v>373</v>
      </c>
      <c r="J98" s="204" t="s">
        <v>386</v>
      </c>
      <c r="K98" s="204" t="s">
        <v>375</v>
      </c>
    </row>
    <row r="99" spans="1:11" x14ac:dyDescent="0.35">
      <c r="A99" s="103" t="s">
        <v>376</v>
      </c>
      <c r="B99" s="104"/>
      <c r="C99" s="104"/>
      <c r="D99" s="104"/>
      <c r="E99" s="104"/>
      <c r="F99" s="104"/>
      <c r="G99" s="104"/>
      <c r="H99" s="104"/>
      <c r="I99" s="104"/>
      <c r="J99" s="104"/>
      <c r="K99" s="104"/>
    </row>
    <row r="100" spans="1:11" x14ac:dyDescent="0.35">
      <c r="A100" s="121" t="s">
        <v>158</v>
      </c>
      <c r="B100" s="67">
        <v>4689613</v>
      </c>
      <c r="C100" s="67">
        <v>937923</v>
      </c>
      <c r="D100" s="67">
        <v>0</v>
      </c>
      <c r="E100" s="67">
        <v>0</v>
      </c>
      <c r="F100" s="67">
        <v>0</v>
      </c>
      <c r="G100" s="67">
        <v>937923</v>
      </c>
      <c r="H100" s="67">
        <v>937923</v>
      </c>
      <c r="I100" s="67">
        <v>0</v>
      </c>
      <c r="J100" s="67">
        <v>0</v>
      </c>
      <c r="K100" s="67">
        <v>0</v>
      </c>
    </row>
    <row r="101" spans="1:11" x14ac:dyDescent="0.35">
      <c r="A101" s="121" t="s">
        <v>377</v>
      </c>
      <c r="B101" s="67">
        <v>174325</v>
      </c>
      <c r="C101" s="67">
        <v>35000</v>
      </c>
      <c r="D101" s="67">
        <v>0</v>
      </c>
      <c r="E101" s="67">
        <v>0</v>
      </c>
      <c r="F101" s="67">
        <v>0</v>
      </c>
      <c r="G101" s="67">
        <v>35000</v>
      </c>
      <c r="H101" s="67">
        <v>34865</v>
      </c>
      <c r="I101" s="67">
        <v>135</v>
      </c>
      <c r="J101" s="67">
        <v>0</v>
      </c>
      <c r="K101" s="67">
        <v>0</v>
      </c>
    </row>
    <row r="102" spans="1:11" x14ac:dyDescent="0.35">
      <c r="A102" s="121" t="s">
        <v>160</v>
      </c>
      <c r="B102" s="67">
        <v>5769211</v>
      </c>
      <c r="C102" s="67">
        <v>1153843</v>
      </c>
      <c r="D102" s="67">
        <v>0</v>
      </c>
      <c r="E102" s="67">
        <v>0</v>
      </c>
      <c r="F102" s="67">
        <v>0</v>
      </c>
      <c r="G102" s="67">
        <v>1153843</v>
      </c>
      <c r="H102" s="67">
        <v>1153843</v>
      </c>
      <c r="I102" s="67">
        <v>0</v>
      </c>
      <c r="J102" s="67">
        <v>0</v>
      </c>
      <c r="K102" s="67">
        <v>0</v>
      </c>
    </row>
    <row r="103" spans="1:11" x14ac:dyDescent="0.35">
      <c r="A103" s="68" t="s">
        <v>378</v>
      </c>
      <c r="B103" s="105">
        <v>10633149</v>
      </c>
      <c r="C103" s="105">
        <v>2126766</v>
      </c>
      <c r="D103" s="105">
        <v>0</v>
      </c>
      <c r="E103" s="105">
        <v>0</v>
      </c>
      <c r="F103" s="105">
        <v>0</v>
      </c>
      <c r="G103" s="105">
        <v>2126766</v>
      </c>
      <c r="H103" s="105">
        <v>2126631</v>
      </c>
      <c r="I103" s="105">
        <v>135</v>
      </c>
      <c r="J103" s="105">
        <v>0</v>
      </c>
      <c r="K103" s="105">
        <v>0</v>
      </c>
    </row>
    <row r="104" spans="1:11" x14ac:dyDescent="0.35">
      <c r="A104" s="103" t="s">
        <v>379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</row>
    <row r="105" spans="1:11" x14ac:dyDescent="0.35">
      <c r="A105" s="68" t="s">
        <v>378</v>
      </c>
      <c r="B105" s="105">
        <v>33741047</v>
      </c>
      <c r="C105" s="105">
        <v>4254722</v>
      </c>
      <c r="D105" s="105">
        <v>0</v>
      </c>
      <c r="E105" s="105">
        <v>0</v>
      </c>
      <c r="F105" s="105">
        <v>176606</v>
      </c>
      <c r="G105" s="119">
        <v>4431328</v>
      </c>
      <c r="H105" s="105">
        <v>4345195</v>
      </c>
      <c r="I105" s="105">
        <v>86133</v>
      </c>
      <c r="J105" s="105">
        <v>0</v>
      </c>
      <c r="K105" s="105">
        <v>0</v>
      </c>
    </row>
    <row r="106" spans="1:11" x14ac:dyDescent="0.35">
      <c r="A106" s="102" t="s">
        <v>380</v>
      </c>
      <c r="B106" s="107">
        <v>44374196</v>
      </c>
      <c r="C106" s="107">
        <v>6381488</v>
      </c>
      <c r="D106" s="107">
        <v>0</v>
      </c>
      <c r="E106" s="107">
        <v>0</v>
      </c>
      <c r="F106" s="107">
        <v>176606</v>
      </c>
      <c r="G106" s="107">
        <v>6558094</v>
      </c>
      <c r="H106" s="107">
        <v>6471826</v>
      </c>
      <c r="I106" s="107">
        <v>86268</v>
      </c>
      <c r="J106" s="107">
        <v>0</v>
      </c>
      <c r="K106" s="107">
        <v>0</v>
      </c>
    </row>
    <row r="107" spans="1:11" x14ac:dyDescent="0.35">
      <c r="A107"/>
      <c r="B107"/>
      <c r="C107"/>
    </row>
    <row r="108" spans="1:11" x14ac:dyDescent="0.35">
      <c r="A108"/>
      <c r="B108"/>
      <c r="C108"/>
    </row>
    <row r="109" spans="1:11" x14ac:dyDescent="0.35">
      <c r="A109"/>
      <c r="B109"/>
      <c r="C109"/>
    </row>
    <row r="110" spans="1:11" x14ac:dyDescent="0.35">
      <c r="A110"/>
      <c r="B110"/>
      <c r="C110"/>
    </row>
    <row r="111" spans="1:11" x14ac:dyDescent="0.35">
      <c r="A111"/>
      <c r="B111"/>
      <c r="C111"/>
    </row>
    <row r="112" spans="1:11" x14ac:dyDescent="0.35">
      <c r="A112"/>
      <c r="B112"/>
      <c r="C112"/>
    </row>
    <row r="113" spans="1:3" x14ac:dyDescent="0.35">
      <c r="A113"/>
      <c r="B113"/>
      <c r="C113"/>
    </row>
  </sheetData>
  <mergeCells count="9">
    <mergeCell ref="B97:D97"/>
    <mergeCell ref="B1:D1"/>
    <mergeCell ref="B13:D13"/>
    <mergeCell ref="B25:D25"/>
    <mergeCell ref="B85:D85"/>
    <mergeCell ref="B61:D61"/>
    <mergeCell ref="B73:D73"/>
    <mergeCell ref="B37:D37"/>
    <mergeCell ref="B49:D4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0016-24F5-4619-A744-9AE0A859C1C9}">
  <dimension ref="A1:G11"/>
  <sheetViews>
    <sheetView showGridLines="0" workbookViewId="0">
      <selection activeCell="B12" sqref="B12"/>
    </sheetView>
  </sheetViews>
  <sheetFormatPr defaultColWidth="8.7265625" defaultRowHeight="15.5" x14ac:dyDescent="0.35"/>
  <cols>
    <col min="1" max="1" width="12.7265625" style="18" customWidth="1"/>
    <col min="2" max="3" width="13.1796875" style="18" bestFit="1" customWidth="1"/>
    <col min="4" max="4" width="13" style="18" bestFit="1" customWidth="1"/>
    <col min="5" max="5" width="19.26953125" style="18" bestFit="1" customWidth="1"/>
    <col min="6" max="6" width="9.81640625" style="18" bestFit="1" customWidth="1"/>
    <col min="7" max="7" width="13.453125" style="18" bestFit="1" customWidth="1"/>
    <col min="8" max="16384" width="8.7265625" style="18"/>
  </cols>
  <sheetData>
    <row r="1" spans="1:7" x14ac:dyDescent="0.35">
      <c r="A1" s="15" t="s">
        <v>424</v>
      </c>
    </row>
    <row r="2" spans="1:7" x14ac:dyDescent="0.35">
      <c r="A2" s="141" t="s">
        <v>425</v>
      </c>
      <c r="B2" s="134" t="s">
        <v>232</v>
      </c>
      <c r="C2" s="134" t="s">
        <v>258</v>
      </c>
      <c r="D2" s="134" t="s">
        <v>167</v>
      </c>
      <c r="E2" s="134" t="s">
        <v>426</v>
      </c>
      <c r="F2" s="134" t="s">
        <v>169</v>
      </c>
      <c r="G2" s="134" t="s">
        <v>380</v>
      </c>
    </row>
    <row r="3" spans="1:7" x14ac:dyDescent="0.35">
      <c r="A3" s="142" t="s">
        <v>170</v>
      </c>
      <c r="B3" s="143">
        <v>0</v>
      </c>
      <c r="C3" s="143">
        <v>97</v>
      </c>
      <c r="D3" s="143"/>
      <c r="E3" s="143">
        <v>28637</v>
      </c>
      <c r="F3" s="143">
        <v>0</v>
      </c>
      <c r="G3" s="143">
        <f t="shared" ref="G3:G9" si="0">SUM(B3:F3)</f>
        <v>28734</v>
      </c>
    </row>
    <row r="4" spans="1:7" x14ac:dyDescent="0.35">
      <c r="A4" s="142" t="s">
        <v>171</v>
      </c>
      <c r="B4" s="143">
        <v>0</v>
      </c>
      <c r="C4" s="143">
        <v>2409</v>
      </c>
      <c r="D4" s="143">
        <v>2260</v>
      </c>
      <c r="E4" s="143">
        <v>33821</v>
      </c>
      <c r="F4" s="143">
        <v>43279</v>
      </c>
      <c r="G4" s="143">
        <f t="shared" si="0"/>
        <v>81769</v>
      </c>
    </row>
    <row r="5" spans="1:7" x14ac:dyDescent="0.35">
      <c r="A5" s="142" t="s">
        <v>172</v>
      </c>
      <c r="B5" s="143">
        <v>3666</v>
      </c>
      <c r="C5" s="143">
        <v>3396</v>
      </c>
      <c r="D5" s="143">
        <v>2126</v>
      </c>
      <c r="E5" s="143">
        <v>4819</v>
      </c>
      <c r="F5" s="143">
        <v>25189</v>
      </c>
      <c r="G5" s="143">
        <f t="shared" si="0"/>
        <v>39196</v>
      </c>
    </row>
    <row r="6" spans="1:7" x14ac:dyDescent="0.35">
      <c r="A6" s="142" t="s">
        <v>173</v>
      </c>
      <c r="B6" s="143">
        <v>0</v>
      </c>
      <c r="C6" s="143">
        <v>0</v>
      </c>
      <c r="D6" s="143">
        <v>532</v>
      </c>
      <c r="E6" s="143">
        <v>841</v>
      </c>
      <c r="F6" s="143">
        <v>57725</v>
      </c>
      <c r="G6" s="143">
        <f t="shared" si="0"/>
        <v>59098</v>
      </c>
    </row>
    <row r="7" spans="1:7" x14ac:dyDescent="0.35">
      <c r="A7" s="142" t="s">
        <v>176</v>
      </c>
      <c r="B7" s="143">
        <v>0</v>
      </c>
      <c r="C7" s="143">
        <v>3279</v>
      </c>
      <c r="D7" s="143"/>
      <c r="E7" s="143">
        <v>0</v>
      </c>
      <c r="F7" s="143">
        <v>159</v>
      </c>
      <c r="G7" s="143">
        <f t="shared" si="0"/>
        <v>3438</v>
      </c>
    </row>
    <row r="8" spans="1:7" x14ac:dyDescent="0.35">
      <c r="A8" s="142" t="s">
        <v>174</v>
      </c>
      <c r="B8" s="143">
        <v>0</v>
      </c>
      <c r="C8" s="143">
        <v>0</v>
      </c>
      <c r="D8" s="143"/>
      <c r="E8" s="143">
        <v>43215</v>
      </c>
      <c r="F8" s="143">
        <v>9661</v>
      </c>
      <c r="G8" s="143">
        <f t="shared" si="0"/>
        <v>52876</v>
      </c>
    </row>
    <row r="9" spans="1:7" x14ac:dyDescent="0.35">
      <c r="A9" s="142" t="s">
        <v>175</v>
      </c>
      <c r="B9" s="143">
        <v>0</v>
      </c>
      <c r="C9" s="143">
        <v>0</v>
      </c>
      <c r="D9" s="143"/>
      <c r="E9" s="143">
        <v>4454</v>
      </c>
      <c r="F9" s="143">
        <v>6102</v>
      </c>
      <c r="G9" s="143">
        <f t="shared" si="0"/>
        <v>10556</v>
      </c>
    </row>
    <row r="10" spans="1:7" x14ac:dyDescent="0.35">
      <c r="A10" s="144" t="s">
        <v>161</v>
      </c>
      <c r="B10" s="144">
        <f>SUM(B3:B9)</f>
        <v>3666</v>
      </c>
      <c r="C10" s="144">
        <f t="shared" ref="C10:G10" si="1">SUM(C3:C9)</f>
        <v>9181</v>
      </c>
      <c r="D10" s="144"/>
      <c r="E10" s="144">
        <f t="shared" si="1"/>
        <v>115787</v>
      </c>
      <c r="F10" s="144">
        <f t="shared" si="1"/>
        <v>142115</v>
      </c>
      <c r="G10" s="144">
        <f t="shared" si="1"/>
        <v>275667</v>
      </c>
    </row>
    <row r="11" spans="1:7" x14ac:dyDescent="0.35">
      <c r="A11"/>
      <c r="B11"/>
      <c r="C11"/>
      <c r="D11"/>
      <c r="E11"/>
      <c r="F11"/>
      <c r="G11"/>
    </row>
  </sheetData>
  <pageMargins left="0.7" right="0.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9C213-74F9-444A-A9B8-75C86A40021D}">
  <sheetPr>
    <tabColor theme="0" tint="-0.14999847407452621"/>
  </sheetPr>
  <dimension ref="A1:K59"/>
  <sheetViews>
    <sheetView showGridLines="0" workbookViewId="0"/>
  </sheetViews>
  <sheetFormatPr defaultColWidth="8.7265625" defaultRowHeight="15.5" x14ac:dyDescent="0.35"/>
  <cols>
    <col min="1" max="6" width="19.54296875" style="18" customWidth="1"/>
    <col min="7" max="7" width="10.26953125" style="18" customWidth="1"/>
    <col min="8" max="8" width="19.453125" style="18" bestFit="1" customWidth="1"/>
    <col min="9" max="16384" width="8.7265625" style="18"/>
  </cols>
  <sheetData>
    <row r="1" spans="1:8" ht="17.5" x14ac:dyDescent="0.35">
      <c r="A1" s="167" t="s">
        <v>112</v>
      </c>
      <c r="B1" s="28"/>
      <c r="E1"/>
      <c r="F1"/>
      <c r="G1"/>
      <c r="H1"/>
    </row>
    <row r="2" spans="1:8" x14ac:dyDescent="0.35">
      <c r="A2" s="207" t="s">
        <v>81</v>
      </c>
      <c r="B2" s="207"/>
      <c r="C2" s="207"/>
      <c r="D2" s="207"/>
      <c r="E2"/>
      <c r="F2"/>
      <c r="G2"/>
      <c r="H2"/>
    </row>
    <row r="3" spans="1:8" x14ac:dyDescent="0.35">
      <c r="A3" s="209" t="s">
        <v>113</v>
      </c>
      <c r="B3" s="209"/>
      <c r="C3" s="209" t="s">
        <v>114</v>
      </c>
      <c r="D3" s="209"/>
      <c r="E3"/>
      <c r="F3"/>
      <c r="G3"/>
      <c r="H3"/>
    </row>
    <row r="4" spans="1:8" x14ac:dyDescent="0.35">
      <c r="A4" s="209"/>
      <c r="B4" s="209"/>
      <c r="C4" s="209"/>
      <c r="D4" s="209"/>
      <c r="E4"/>
      <c r="F4"/>
      <c r="G4"/>
      <c r="H4"/>
    </row>
    <row r="5" spans="1:8" ht="31" x14ac:dyDescent="0.35">
      <c r="A5" s="203" t="s">
        <v>115</v>
      </c>
      <c r="B5" s="199" t="s">
        <v>116</v>
      </c>
      <c r="C5" s="203" t="s">
        <v>115</v>
      </c>
      <c r="D5" s="199" t="s">
        <v>116</v>
      </c>
      <c r="E5"/>
      <c r="F5"/>
      <c r="G5"/>
      <c r="H5"/>
    </row>
    <row r="6" spans="1:8" x14ac:dyDescent="0.35">
      <c r="A6" s="200" t="s">
        <v>117</v>
      </c>
      <c r="B6" s="201">
        <v>0.16</v>
      </c>
      <c r="C6" s="200" t="s">
        <v>118</v>
      </c>
      <c r="D6" s="202">
        <v>1.0181000000000001E-2</v>
      </c>
      <c r="E6"/>
      <c r="F6"/>
      <c r="G6"/>
      <c r="H6"/>
    </row>
    <row r="7" spans="1:8" x14ac:dyDescent="0.35">
      <c r="A7" s="205" t="s">
        <v>119</v>
      </c>
      <c r="B7" s="206">
        <v>0.18</v>
      </c>
      <c r="C7" s="205" t="s">
        <v>120</v>
      </c>
      <c r="D7" s="214">
        <v>1.6629000000000001E-2</v>
      </c>
      <c r="E7"/>
      <c r="F7"/>
      <c r="G7"/>
      <c r="H7"/>
    </row>
    <row r="8" spans="1:8" x14ac:dyDescent="0.35">
      <c r="A8" s="205"/>
      <c r="B8" s="206"/>
      <c r="C8" s="205"/>
      <c r="D8" s="214"/>
      <c r="E8"/>
      <c r="F8"/>
      <c r="G8"/>
      <c r="H8"/>
    </row>
    <row r="9" spans="1:8" x14ac:dyDescent="0.35">
      <c r="A9" s="207" t="s">
        <v>81</v>
      </c>
      <c r="B9" s="207"/>
      <c r="C9" s="207" t="s">
        <v>121</v>
      </c>
      <c r="D9" s="207"/>
      <c r="E9"/>
      <c r="F9"/>
      <c r="G9"/>
      <c r="H9"/>
    </row>
    <row r="10" spans="1:8" ht="15.65" customHeight="1" x14ac:dyDescent="0.35">
      <c r="A10" s="209" t="s">
        <v>122</v>
      </c>
      <c r="B10" s="209"/>
      <c r="C10" s="208" t="s">
        <v>123</v>
      </c>
      <c r="D10" s="208" t="s">
        <v>124</v>
      </c>
      <c r="E10"/>
      <c r="F10"/>
      <c r="G10"/>
      <c r="H10"/>
    </row>
    <row r="11" spans="1:8" x14ac:dyDescent="0.35">
      <c r="A11" s="209"/>
      <c r="B11" s="209"/>
      <c r="C11" s="208"/>
      <c r="D11" s="208"/>
      <c r="E11"/>
      <c r="F11"/>
      <c r="G11"/>
      <c r="H11"/>
    </row>
    <row r="12" spans="1:8" x14ac:dyDescent="0.35">
      <c r="A12" s="209"/>
      <c r="B12" s="209"/>
      <c r="C12" s="208"/>
      <c r="D12" s="208"/>
      <c r="E12"/>
      <c r="F12"/>
      <c r="G12"/>
      <c r="H12"/>
    </row>
    <row r="13" spans="1:8" x14ac:dyDescent="0.35">
      <c r="A13" s="209"/>
      <c r="B13" s="209"/>
      <c r="C13" s="208"/>
      <c r="D13" s="208"/>
      <c r="E13"/>
      <c r="F13"/>
      <c r="G13"/>
      <c r="H13"/>
    </row>
    <row r="14" spans="1:8" ht="31" customHeight="1" x14ac:dyDescent="0.35">
      <c r="A14" s="210" t="s">
        <v>115</v>
      </c>
      <c r="B14" s="209" t="s">
        <v>116</v>
      </c>
      <c r="C14" s="209" t="s">
        <v>116</v>
      </c>
      <c r="D14" s="209" t="s">
        <v>116</v>
      </c>
      <c r="E14"/>
      <c r="F14"/>
      <c r="G14"/>
      <c r="H14"/>
    </row>
    <row r="15" spans="1:8" x14ac:dyDescent="0.35">
      <c r="A15" s="210"/>
      <c r="B15" s="209"/>
      <c r="C15" s="209"/>
      <c r="D15" s="209"/>
      <c r="E15"/>
      <c r="F15"/>
      <c r="G15"/>
      <c r="H15"/>
    </row>
    <row r="16" spans="1:8" x14ac:dyDescent="0.35">
      <c r="A16" s="200" t="s">
        <v>125</v>
      </c>
      <c r="B16" s="202">
        <v>0</v>
      </c>
      <c r="C16" s="213">
        <v>3.5633999999999999E-2</v>
      </c>
      <c r="D16" s="206">
        <v>3.6999999999999998E-2</v>
      </c>
      <c r="E16"/>
      <c r="F16"/>
      <c r="G16"/>
      <c r="H16"/>
    </row>
    <row r="17" spans="1:11" ht="15.65" customHeight="1" x14ac:dyDescent="0.35">
      <c r="A17" s="205" t="s">
        <v>126</v>
      </c>
      <c r="B17" s="214">
        <v>2.2672000000000001E-2</v>
      </c>
      <c r="C17" s="213"/>
      <c r="D17" s="206"/>
      <c r="E17"/>
      <c r="F17"/>
      <c r="G17"/>
      <c r="H17"/>
      <c r="K17"/>
    </row>
    <row r="18" spans="1:11" x14ac:dyDescent="0.35">
      <c r="A18" s="205"/>
      <c r="B18" s="214"/>
      <c r="C18" s="213"/>
      <c r="D18" s="206"/>
      <c r="E18"/>
      <c r="F18"/>
      <c r="G18"/>
      <c r="H18"/>
      <c r="K18"/>
    </row>
    <row r="19" spans="1:11" ht="15.65" customHeight="1" x14ac:dyDescent="0.35">
      <c r="A19" s="205"/>
      <c r="B19" s="214"/>
      <c r="C19" s="213"/>
      <c r="D19" s="206"/>
      <c r="E19"/>
      <c r="F19"/>
      <c r="G19"/>
      <c r="H19"/>
      <c r="K19"/>
    </row>
    <row r="20" spans="1:11" ht="15.65" customHeight="1" x14ac:dyDescent="0.35">
      <c r="A20" s="200" t="s">
        <v>127</v>
      </c>
      <c r="B20" s="202">
        <v>3.9283999999999999E-2</v>
      </c>
      <c r="C20" s="213"/>
      <c r="D20" s="206"/>
      <c r="E20"/>
      <c r="F20"/>
      <c r="G20"/>
      <c r="H20"/>
      <c r="K20"/>
    </row>
    <row r="21" spans="1:11" x14ac:dyDescent="0.35">
      <c r="A21" s="198" t="s">
        <v>91</v>
      </c>
      <c r="B21" s="207" t="s">
        <v>93</v>
      </c>
      <c r="C21" s="207"/>
      <c r="E21"/>
      <c r="F21"/>
      <c r="G21"/>
      <c r="H21"/>
      <c r="K21"/>
    </row>
    <row r="22" spans="1:11" ht="15.65" customHeight="1" x14ac:dyDescent="0.35">
      <c r="A22" s="208" t="s">
        <v>128</v>
      </c>
      <c r="B22" s="208" t="s">
        <v>129</v>
      </c>
      <c r="C22" s="208"/>
      <c r="E22"/>
      <c r="F22"/>
      <c r="G22"/>
      <c r="H22"/>
      <c r="K22"/>
    </row>
    <row r="23" spans="1:11" x14ac:dyDescent="0.35">
      <c r="A23" s="208"/>
      <c r="B23" s="208"/>
      <c r="C23" s="208"/>
      <c r="E23"/>
      <c r="F23"/>
      <c r="G23"/>
      <c r="H23"/>
    </row>
    <row r="24" spans="1:11" x14ac:dyDescent="0.35">
      <c r="A24" s="208"/>
      <c r="B24" s="208"/>
      <c r="C24" s="208"/>
      <c r="E24"/>
      <c r="F24"/>
      <c r="G24"/>
      <c r="H24"/>
    </row>
    <row r="25" spans="1:11" x14ac:dyDescent="0.35">
      <c r="A25" s="208"/>
      <c r="B25" s="208"/>
      <c r="C25" s="208"/>
      <c r="E25"/>
      <c r="F25"/>
      <c r="G25"/>
      <c r="H25"/>
    </row>
    <row r="26" spans="1:11" ht="15.65" customHeight="1" x14ac:dyDescent="0.35">
      <c r="A26" s="211" t="s">
        <v>116</v>
      </c>
      <c r="B26" s="210" t="s">
        <v>115</v>
      </c>
      <c r="C26" s="209" t="s">
        <v>116</v>
      </c>
      <c r="E26"/>
      <c r="F26"/>
      <c r="G26"/>
      <c r="H26"/>
    </row>
    <row r="27" spans="1:11" x14ac:dyDescent="0.35">
      <c r="A27" s="212"/>
      <c r="B27" s="210"/>
      <c r="C27" s="209"/>
      <c r="E27"/>
      <c r="F27"/>
      <c r="G27"/>
      <c r="H27"/>
    </row>
    <row r="28" spans="1:11" x14ac:dyDescent="0.35">
      <c r="A28" s="206">
        <v>5.2499999999999998E-2</v>
      </c>
      <c r="B28" s="205" t="s">
        <v>130</v>
      </c>
      <c r="C28" s="206">
        <v>0</v>
      </c>
      <c r="E28"/>
      <c r="F28"/>
      <c r="G28"/>
      <c r="H28"/>
    </row>
    <row r="29" spans="1:11" x14ac:dyDescent="0.35">
      <c r="A29" s="206"/>
      <c r="B29" s="205"/>
      <c r="C29" s="206"/>
      <c r="E29"/>
      <c r="F29"/>
      <c r="G29"/>
      <c r="H29"/>
    </row>
    <row r="30" spans="1:11" x14ac:dyDescent="0.35">
      <c r="A30" s="206"/>
      <c r="B30" s="205" t="s">
        <v>131</v>
      </c>
      <c r="C30" s="206">
        <v>0.03</v>
      </c>
      <c r="E30"/>
      <c r="F30"/>
      <c r="G30"/>
      <c r="H30"/>
    </row>
    <row r="31" spans="1:11" x14ac:dyDescent="0.35">
      <c r="A31" s="206"/>
      <c r="B31" s="205"/>
      <c r="C31" s="206"/>
      <c r="E31"/>
      <c r="F31"/>
      <c r="G31"/>
      <c r="H31"/>
    </row>
    <row r="32" spans="1:11" x14ac:dyDescent="0.35">
      <c r="A32" s="198" t="s">
        <v>132</v>
      </c>
      <c r="B32" s="207" t="s">
        <v>133</v>
      </c>
      <c r="C32" s="207"/>
      <c r="E32"/>
      <c r="F32"/>
      <c r="G32"/>
      <c r="H32"/>
    </row>
    <row r="33" spans="1:8" x14ac:dyDescent="0.35">
      <c r="A33" s="208" t="s">
        <v>134</v>
      </c>
      <c r="B33" s="208" t="s">
        <v>135</v>
      </c>
      <c r="C33" s="208"/>
      <c r="E33"/>
      <c r="F33"/>
      <c r="G33"/>
      <c r="H33"/>
    </row>
    <row r="34" spans="1:8" x14ac:dyDescent="0.35">
      <c r="A34" s="208"/>
      <c r="B34" s="208"/>
      <c r="C34" s="208"/>
      <c r="E34"/>
      <c r="F34"/>
      <c r="G34"/>
      <c r="H34"/>
    </row>
    <row r="35" spans="1:8" x14ac:dyDescent="0.35">
      <c r="A35" s="208"/>
      <c r="B35" s="208"/>
      <c r="C35" s="208"/>
      <c r="E35"/>
      <c r="F35"/>
      <c r="G35"/>
      <c r="H35"/>
    </row>
    <row r="36" spans="1:8" x14ac:dyDescent="0.35">
      <c r="A36" s="208"/>
      <c r="B36" s="208"/>
      <c r="C36" s="208"/>
      <c r="E36"/>
      <c r="F36"/>
      <c r="G36"/>
      <c r="H36"/>
    </row>
    <row r="37" spans="1:8" x14ac:dyDescent="0.35">
      <c r="A37" s="209" t="s">
        <v>116</v>
      </c>
      <c r="B37" s="210" t="s">
        <v>115</v>
      </c>
      <c r="C37" s="209" t="s">
        <v>116</v>
      </c>
      <c r="E37"/>
      <c r="F37"/>
      <c r="G37"/>
      <c r="H37"/>
    </row>
    <row r="38" spans="1:8" x14ac:dyDescent="0.35">
      <c r="A38" s="209"/>
      <c r="B38" s="210"/>
      <c r="C38" s="209"/>
      <c r="E38"/>
      <c r="F38"/>
      <c r="G38"/>
      <c r="H38"/>
    </row>
    <row r="39" spans="1:8" ht="15.65" customHeight="1" x14ac:dyDescent="0.35">
      <c r="A39" s="201">
        <v>0.22</v>
      </c>
      <c r="B39" s="205" t="s">
        <v>136</v>
      </c>
      <c r="C39" s="206">
        <v>0</v>
      </c>
      <c r="E39"/>
      <c r="F39"/>
      <c r="G39"/>
      <c r="H39"/>
    </row>
    <row r="40" spans="1:8" ht="30" customHeight="1" x14ac:dyDescent="0.35">
      <c r="A40" s="199" t="s">
        <v>137</v>
      </c>
      <c r="B40" s="205"/>
      <c r="C40" s="206"/>
      <c r="E40"/>
      <c r="F40"/>
      <c r="G40"/>
      <c r="H40"/>
    </row>
    <row r="41" spans="1:8" ht="31" x14ac:dyDescent="0.35">
      <c r="A41" s="201">
        <v>0.04</v>
      </c>
      <c r="B41" s="200" t="s">
        <v>138</v>
      </c>
      <c r="C41" s="201">
        <v>0.2</v>
      </c>
      <c r="E41"/>
      <c r="F41"/>
      <c r="G41"/>
      <c r="H41"/>
    </row>
    <row r="42" spans="1:8" x14ac:dyDescent="0.35">
      <c r="E42"/>
      <c r="F42"/>
      <c r="G42"/>
      <c r="H42"/>
    </row>
    <row r="43" spans="1:8" x14ac:dyDescent="0.35">
      <c r="E43"/>
      <c r="F43"/>
      <c r="G43"/>
      <c r="H43"/>
    </row>
    <row r="44" spans="1:8" x14ac:dyDescent="0.35">
      <c r="E44"/>
      <c r="F44"/>
      <c r="G44"/>
      <c r="H44"/>
    </row>
    <row r="45" spans="1:8" x14ac:dyDescent="0.35">
      <c r="E45"/>
      <c r="F45"/>
      <c r="G45"/>
      <c r="H45"/>
    </row>
    <row r="46" spans="1:8" x14ac:dyDescent="0.35">
      <c r="E46"/>
      <c r="F46"/>
      <c r="G46"/>
      <c r="H46"/>
    </row>
    <row r="47" spans="1:8" x14ac:dyDescent="0.35">
      <c r="E47"/>
      <c r="F47"/>
      <c r="G47"/>
      <c r="H47"/>
    </row>
    <row r="48" spans="1:8" x14ac:dyDescent="0.35">
      <c r="E48"/>
      <c r="F48"/>
      <c r="G48"/>
      <c r="H48"/>
    </row>
    <row r="49" spans="5:8" x14ac:dyDescent="0.35">
      <c r="E49"/>
      <c r="F49"/>
      <c r="G49"/>
      <c r="H49"/>
    </row>
    <row r="50" spans="5:8" x14ac:dyDescent="0.35">
      <c r="E50"/>
      <c r="F50"/>
      <c r="G50"/>
      <c r="H50"/>
    </row>
    <row r="51" spans="5:8" x14ac:dyDescent="0.35">
      <c r="E51"/>
      <c r="F51"/>
      <c r="G51"/>
      <c r="H51"/>
    </row>
    <row r="52" spans="5:8" x14ac:dyDescent="0.35">
      <c r="E52"/>
      <c r="F52"/>
      <c r="G52"/>
      <c r="H52"/>
    </row>
    <row r="53" spans="5:8" x14ac:dyDescent="0.35">
      <c r="E53"/>
      <c r="F53"/>
      <c r="G53"/>
      <c r="H53"/>
    </row>
    <row r="54" spans="5:8" x14ac:dyDescent="0.35">
      <c r="E54"/>
      <c r="F54"/>
      <c r="G54"/>
      <c r="H54"/>
    </row>
    <row r="55" spans="5:8" x14ac:dyDescent="0.35">
      <c r="E55"/>
      <c r="F55"/>
      <c r="G55"/>
      <c r="H55"/>
    </row>
    <row r="56" spans="5:8" x14ac:dyDescent="0.35">
      <c r="E56"/>
      <c r="F56"/>
      <c r="G56"/>
      <c r="H56"/>
    </row>
    <row r="57" spans="5:8" x14ac:dyDescent="0.35">
      <c r="E57"/>
      <c r="F57"/>
      <c r="G57"/>
      <c r="H57"/>
    </row>
    <row r="58" spans="5:8" x14ac:dyDescent="0.35">
      <c r="E58"/>
      <c r="F58"/>
      <c r="G58"/>
      <c r="H58"/>
    </row>
    <row r="59" spans="5:8" x14ac:dyDescent="0.35">
      <c r="E59"/>
      <c r="F59"/>
      <c r="G59"/>
      <c r="H59"/>
    </row>
  </sheetData>
  <sheetProtection selectLockedCells="1" selectUnlockedCells="1"/>
  <mergeCells count="39">
    <mergeCell ref="A2:D2"/>
    <mergeCell ref="A3:B4"/>
    <mergeCell ref="C3:D4"/>
    <mergeCell ref="A7:A8"/>
    <mergeCell ref="B7:B8"/>
    <mergeCell ref="C7:C8"/>
    <mergeCell ref="D7:D8"/>
    <mergeCell ref="A22:A25"/>
    <mergeCell ref="B22:C25"/>
    <mergeCell ref="A9:B9"/>
    <mergeCell ref="C9:D9"/>
    <mergeCell ref="A10:B13"/>
    <mergeCell ref="C10:C13"/>
    <mergeCell ref="D10:D13"/>
    <mergeCell ref="A14:A15"/>
    <mergeCell ref="B14:B15"/>
    <mergeCell ref="C14:C15"/>
    <mergeCell ref="D14:D15"/>
    <mergeCell ref="C16:C20"/>
    <mergeCell ref="D16:D20"/>
    <mergeCell ref="A17:A19"/>
    <mergeCell ref="B17:B19"/>
    <mergeCell ref="B21:C21"/>
    <mergeCell ref="B26:B27"/>
    <mergeCell ref="C26:C27"/>
    <mergeCell ref="A28:A31"/>
    <mergeCell ref="B28:B29"/>
    <mergeCell ref="C28:C29"/>
    <mergeCell ref="B30:B31"/>
    <mergeCell ref="C30:C31"/>
    <mergeCell ref="A26:A27"/>
    <mergeCell ref="B39:B40"/>
    <mergeCell ref="C39:C40"/>
    <mergeCell ref="B32:C32"/>
    <mergeCell ref="A33:A36"/>
    <mergeCell ref="B33:C36"/>
    <mergeCell ref="A37:A38"/>
    <mergeCell ref="B37:B38"/>
    <mergeCell ref="C37:C38"/>
  </mergeCells>
  <pageMargins left="1.2" right="0.7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AE13-E37E-44A6-9720-1470495538FC}">
  <dimension ref="A1:U67"/>
  <sheetViews>
    <sheetView showGridLines="0" topLeftCell="B1" workbookViewId="0">
      <selection activeCell="G18" sqref="G18"/>
    </sheetView>
  </sheetViews>
  <sheetFormatPr defaultColWidth="8.7265625" defaultRowHeight="15.5" x14ac:dyDescent="0.35"/>
  <cols>
    <col min="1" max="1" width="40.453125" style="18" customWidth="1"/>
    <col min="2" max="4" width="12.54296875" style="18" customWidth="1"/>
    <col min="5" max="5" width="12" style="18" customWidth="1"/>
    <col min="6" max="6" width="12.453125" style="18" customWidth="1"/>
    <col min="7" max="7" width="12.54296875" style="18" customWidth="1"/>
    <col min="8" max="8" width="13.453125" style="18" customWidth="1"/>
    <col min="9" max="16" width="9.54296875" style="18" bestFit="1" customWidth="1"/>
    <col min="17" max="17" width="12.453125" style="18" customWidth="1"/>
    <col min="18" max="18" width="12.26953125" style="18" customWidth="1"/>
    <col min="19" max="19" width="11.26953125" style="18" customWidth="1"/>
    <col min="20" max="20" width="14.26953125" style="18" customWidth="1"/>
    <col min="21" max="16384" width="8.7265625" style="18"/>
  </cols>
  <sheetData>
    <row r="1" spans="1:17" x14ac:dyDescent="0.35">
      <c r="A1" s="29" t="s">
        <v>139</v>
      </c>
      <c r="B1" s="29"/>
      <c r="C1" s="35"/>
      <c r="D1" s="36"/>
      <c r="E1" s="37"/>
      <c r="F1" s="35"/>
    </row>
    <row r="2" spans="1:17" x14ac:dyDescent="0.35">
      <c r="A2" s="98" t="s">
        <v>140</v>
      </c>
      <c r="B2" s="87">
        <v>2016</v>
      </c>
      <c r="C2" s="87">
        <v>2017</v>
      </c>
      <c r="D2" s="87">
        <v>2018</v>
      </c>
      <c r="E2" s="87">
        <v>2019</v>
      </c>
      <c r="F2" s="87">
        <v>2020</v>
      </c>
      <c r="G2" s="87">
        <v>2021</v>
      </c>
      <c r="K2" s="215"/>
      <c r="L2" s="215"/>
      <c r="M2" s="215"/>
      <c r="N2" s="215"/>
      <c r="O2" s="215"/>
      <c r="P2" s="215"/>
      <c r="Q2" s="215"/>
    </row>
    <row r="3" spans="1:17" x14ac:dyDescent="0.35">
      <c r="A3" s="86" t="s">
        <v>141</v>
      </c>
      <c r="B3" s="31">
        <v>46864429</v>
      </c>
      <c r="C3" s="31">
        <v>45715742</v>
      </c>
      <c r="D3" s="31">
        <v>46409960</v>
      </c>
      <c r="E3" s="31">
        <v>44705757.244186766</v>
      </c>
      <c r="F3" s="47">
        <v>43673802</v>
      </c>
      <c r="G3" s="30">
        <v>44374196</v>
      </c>
      <c r="K3" s="215"/>
      <c r="L3" s="215"/>
      <c r="M3" s="215"/>
      <c r="N3" s="215"/>
      <c r="O3" s="215"/>
      <c r="P3" s="215"/>
      <c r="Q3" s="215"/>
    </row>
    <row r="4" spans="1:17" x14ac:dyDescent="0.35">
      <c r="A4" s="86" t="s">
        <v>142</v>
      </c>
      <c r="B4" s="39">
        <v>8.5829000000000003E-2</v>
      </c>
      <c r="C4" s="39">
        <v>7.9619999999999996E-2</v>
      </c>
      <c r="D4" s="39">
        <v>7.4632600415945202E-2</v>
      </c>
      <c r="E4" s="39">
        <v>8.4912642889940465E-2</v>
      </c>
      <c r="F4" s="89">
        <v>0.10428423428763998</v>
      </c>
      <c r="G4" s="38">
        <v>0.120793287161755</v>
      </c>
    </row>
    <row r="5" spans="1:17" x14ac:dyDescent="0.35">
      <c r="A5" s="86" t="s">
        <v>143</v>
      </c>
      <c r="B5" s="31">
        <v>4022346</v>
      </c>
      <c r="C5" s="31">
        <v>3640026</v>
      </c>
      <c r="D5" s="31">
        <v>3463696</v>
      </c>
      <c r="E5" s="31">
        <v>3796084</v>
      </c>
      <c r="F5" s="47">
        <v>4554489</v>
      </c>
      <c r="G5" s="30">
        <v>5360105</v>
      </c>
    </row>
    <row r="6" spans="1:17" x14ac:dyDescent="0.35">
      <c r="A6" s="86" t="s">
        <v>144</v>
      </c>
      <c r="B6" s="41">
        <v>-3456</v>
      </c>
      <c r="C6" s="41">
        <v>-175</v>
      </c>
      <c r="D6" s="41">
        <v>-176911</v>
      </c>
      <c r="E6" s="41">
        <v>-72132</v>
      </c>
      <c r="F6" s="82">
        <v>-44812</v>
      </c>
      <c r="G6" s="40">
        <v>-53274</v>
      </c>
    </row>
    <row r="7" spans="1:17" x14ac:dyDescent="0.35">
      <c r="A7" s="86" t="s">
        <v>145</v>
      </c>
      <c r="B7" s="31">
        <v>4018890</v>
      </c>
      <c r="C7" s="31">
        <v>3639851</v>
      </c>
      <c r="D7" s="31">
        <v>3286785</v>
      </c>
      <c r="E7" s="31">
        <v>3723952</v>
      </c>
      <c r="F7" s="47">
        <v>4509677</v>
      </c>
      <c r="G7" s="30">
        <v>5306831</v>
      </c>
    </row>
    <row r="8" spans="1:17" s="17" customFormat="1" x14ac:dyDescent="0.35">
      <c r="A8" s="35"/>
      <c r="B8" s="35"/>
      <c r="C8" s="35"/>
      <c r="D8" s="35"/>
      <c r="E8" s="35"/>
      <c r="F8" s="42"/>
      <c r="G8" s="42"/>
    </row>
    <row r="9" spans="1:17" x14ac:dyDescent="0.35">
      <c r="A9" s="86" t="s">
        <v>146</v>
      </c>
      <c r="B9" s="31">
        <v>4049070</v>
      </c>
      <c r="C9" s="31">
        <v>3958188</v>
      </c>
      <c r="D9" s="31">
        <v>3155357</v>
      </c>
      <c r="E9" s="31">
        <v>3437386</v>
      </c>
      <c r="F9" s="47">
        <v>4311756</v>
      </c>
      <c r="G9" s="30">
        <v>5740845</v>
      </c>
    </row>
    <row r="10" spans="1:17" x14ac:dyDescent="0.35">
      <c r="A10" s="86" t="s">
        <v>147</v>
      </c>
      <c r="B10" s="41">
        <v>-501754</v>
      </c>
      <c r="C10" s="41">
        <v>-779311</v>
      </c>
      <c r="D10" s="41">
        <v>-590004</v>
      </c>
      <c r="E10" s="41">
        <v>-329731</v>
      </c>
      <c r="F10" s="82">
        <v>-257237</v>
      </c>
      <c r="G10" s="40">
        <v>-672704</v>
      </c>
    </row>
    <row r="11" spans="1:17" x14ac:dyDescent="0.35">
      <c r="A11" s="86" t="s">
        <v>148</v>
      </c>
      <c r="B11" s="31">
        <v>3547316</v>
      </c>
      <c r="C11" s="31">
        <v>3178877</v>
      </c>
      <c r="D11" s="31">
        <v>2565353</v>
      </c>
      <c r="E11" s="31">
        <v>3107655</v>
      </c>
      <c r="F11" s="47">
        <v>4054519</v>
      </c>
      <c r="G11" s="30">
        <v>5068141</v>
      </c>
    </row>
    <row r="12" spans="1:17" x14ac:dyDescent="0.35">
      <c r="A12" s="86" t="s">
        <v>149</v>
      </c>
      <c r="B12" s="31">
        <v>471256</v>
      </c>
      <c r="C12" s="31">
        <v>457857</v>
      </c>
      <c r="D12" s="31">
        <v>721430</v>
      </c>
      <c r="E12" s="31">
        <v>616296</v>
      </c>
      <c r="F12" s="47">
        <v>454515</v>
      </c>
      <c r="G12" s="30">
        <v>236186</v>
      </c>
    </row>
    <row r="13" spans="1:17" x14ac:dyDescent="0.35">
      <c r="A13" s="86" t="s">
        <v>150</v>
      </c>
      <c r="B13" s="31">
        <v>4018572</v>
      </c>
      <c r="C13" s="31">
        <v>3636734</v>
      </c>
      <c r="D13" s="31">
        <v>3286783</v>
      </c>
      <c r="E13" s="31">
        <v>3723951</v>
      </c>
      <c r="F13" s="47">
        <v>4509034</v>
      </c>
      <c r="G13" s="30">
        <v>5304327</v>
      </c>
    </row>
    <row r="14" spans="1:17" x14ac:dyDescent="0.35">
      <c r="A14" s="86" t="s">
        <v>151</v>
      </c>
      <c r="B14" s="31">
        <v>269</v>
      </c>
      <c r="C14" s="31">
        <v>1676</v>
      </c>
      <c r="D14" s="31">
        <v>2</v>
      </c>
      <c r="E14" s="31">
        <v>9</v>
      </c>
      <c r="F14" s="47">
        <v>643</v>
      </c>
      <c r="G14" s="30">
        <v>2272</v>
      </c>
    </row>
    <row r="15" spans="1:17" x14ac:dyDescent="0.35">
      <c r="A15" s="86" t="s">
        <v>152</v>
      </c>
      <c r="B15" s="31">
        <v>4018841</v>
      </c>
      <c r="C15" s="31">
        <v>3638410</v>
      </c>
      <c r="D15" s="31">
        <v>3286785</v>
      </c>
      <c r="E15" s="31">
        <v>3723960</v>
      </c>
      <c r="F15" s="47">
        <v>4509677</v>
      </c>
      <c r="G15" s="30">
        <v>5306599</v>
      </c>
    </row>
    <row r="16" spans="1:17" x14ac:dyDescent="0.35">
      <c r="A16" s="86" t="s">
        <v>153</v>
      </c>
      <c r="B16" s="31">
        <v>501754</v>
      </c>
      <c r="C16" s="31">
        <v>772309</v>
      </c>
      <c r="D16" s="31">
        <v>586227</v>
      </c>
      <c r="E16" s="31">
        <v>328207</v>
      </c>
      <c r="F16" s="47">
        <v>256982</v>
      </c>
      <c r="G16" s="30">
        <v>672468</v>
      </c>
    </row>
    <row r="17" spans="1:12" s="17" customFormat="1" x14ac:dyDescent="0.35">
      <c r="A17" s="35"/>
      <c r="B17" s="35"/>
      <c r="C17" s="35"/>
      <c r="D17" s="35"/>
      <c r="E17" s="35"/>
      <c r="F17" s="42"/>
      <c r="G17" s="42"/>
    </row>
    <row r="18" spans="1:12" x14ac:dyDescent="0.35">
      <c r="A18" s="86" t="s">
        <v>154</v>
      </c>
      <c r="B18" s="49">
        <v>18020</v>
      </c>
      <c r="C18" s="49">
        <v>113465</v>
      </c>
      <c r="D18" s="49">
        <v>137.9</v>
      </c>
      <c r="E18" s="49">
        <v>633.96</v>
      </c>
      <c r="F18" s="145">
        <v>46019.509999999995</v>
      </c>
      <c r="G18" s="92">
        <v>136320</v>
      </c>
    </row>
    <row r="19" spans="1:12" x14ac:dyDescent="0.35">
      <c r="A19" s="117" t="s">
        <v>155</v>
      </c>
      <c r="C19" s="44"/>
      <c r="D19" s="44"/>
      <c r="E19" s="45"/>
      <c r="F19" s="45"/>
    </row>
    <row r="20" spans="1:12" x14ac:dyDescent="0.35">
      <c r="A20" s="117"/>
      <c r="C20" s="44"/>
      <c r="D20" s="44"/>
      <c r="E20" s="45"/>
      <c r="F20" s="45"/>
    </row>
    <row r="21" spans="1:12" x14ac:dyDescent="0.35">
      <c r="C21" s="44"/>
      <c r="D21" s="44"/>
      <c r="E21" s="45"/>
      <c r="F21" s="45"/>
    </row>
    <row r="22" spans="1:12" x14ac:dyDescent="0.35">
      <c r="A22" s="29" t="s">
        <v>156</v>
      </c>
      <c r="B22" s="29"/>
    </row>
    <row r="23" spans="1:12" x14ac:dyDescent="0.35">
      <c r="A23" s="86" t="s">
        <v>157</v>
      </c>
      <c r="B23" s="87">
        <v>2018</v>
      </c>
      <c r="C23" s="87">
        <v>2019</v>
      </c>
      <c r="D23" s="87">
        <v>2020</v>
      </c>
      <c r="E23" s="87">
        <v>2021</v>
      </c>
    </row>
    <row r="24" spans="1:12" x14ac:dyDescent="0.35">
      <c r="A24" s="86" t="s">
        <v>158</v>
      </c>
      <c r="B24" s="32">
        <v>0</v>
      </c>
      <c r="C24" s="31">
        <v>22142</v>
      </c>
      <c r="D24" s="47">
        <v>124548</v>
      </c>
      <c r="E24" s="30">
        <v>255681</v>
      </c>
    </row>
    <row r="25" spans="1:12" x14ac:dyDescent="0.35">
      <c r="A25" s="86" t="s">
        <v>159</v>
      </c>
      <c r="B25" s="32">
        <v>0</v>
      </c>
      <c r="C25" s="31">
        <v>353</v>
      </c>
      <c r="D25" s="47">
        <v>6165</v>
      </c>
      <c r="E25" s="30">
        <v>19803</v>
      </c>
      <c r="I25" s="4"/>
      <c r="J25" s="29"/>
      <c r="L25" s="33"/>
    </row>
    <row r="26" spans="1:12" x14ac:dyDescent="0.35">
      <c r="A26" s="86" t="s">
        <v>160</v>
      </c>
      <c r="B26" s="32">
        <v>0</v>
      </c>
      <c r="C26" s="31">
        <v>25009</v>
      </c>
      <c r="D26" s="47">
        <v>213437</v>
      </c>
      <c r="E26" s="30">
        <v>462707</v>
      </c>
    </row>
    <row r="27" spans="1:12" x14ac:dyDescent="0.35">
      <c r="A27" s="86" t="s">
        <v>161</v>
      </c>
      <c r="B27" s="128">
        <f>SUM(B24:B26)</f>
        <v>0</v>
      </c>
      <c r="C27" s="31">
        <f>SUM(C24:C26)</f>
        <v>47504</v>
      </c>
      <c r="D27" s="47">
        <f>SUM(D24:D26)</f>
        <v>344150</v>
      </c>
      <c r="E27" s="30">
        <v>738191</v>
      </c>
    </row>
    <row r="29" spans="1:12" x14ac:dyDescent="0.35">
      <c r="A29" s="29" t="s">
        <v>162</v>
      </c>
      <c r="B29" s="29"/>
      <c r="C29" s="33"/>
      <c r="D29" s="33"/>
      <c r="E29" s="33"/>
      <c r="F29" s="33"/>
      <c r="G29" s="33"/>
    </row>
    <row r="30" spans="1:12" ht="30" x14ac:dyDescent="0.35">
      <c r="A30" s="86" t="s">
        <v>163</v>
      </c>
      <c r="B30" s="87" t="s">
        <v>164</v>
      </c>
      <c r="C30" s="87" t="s">
        <v>165</v>
      </c>
      <c r="D30" s="87" t="s">
        <v>166</v>
      </c>
      <c r="E30" s="87" t="s">
        <v>167</v>
      </c>
      <c r="F30" s="87" t="s">
        <v>168</v>
      </c>
      <c r="G30" s="87" t="s">
        <v>169</v>
      </c>
      <c r="H30" s="87" t="s">
        <v>161</v>
      </c>
    </row>
    <row r="31" spans="1:12" x14ac:dyDescent="0.35">
      <c r="A31" s="86" t="s">
        <v>170</v>
      </c>
      <c r="B31" s="34">
        <v>1109</v>
      </c>
      <c r="C31" s="34">
        <v>0</v>
      </c>
      <c r="D31" s="34">
        <v>107</v>
      </c>
      <c r="E31" s="34">
        <v>0</v>
      </c>
      <c r="F31" s="34">
        <v>83109</v>
      </c>
      <c r="G31" s="34">
        <v>0</v>
      </c>
      <c r="H31" s="34">
        <v>84325</v>
      </c>
    </row>
    <row r="32" spans="1:12" x14ac:dyDescent="0.35">
      <c r="A32" s="86" t="s">
        <v>171</v>
      </c>
      <c r="B32" s="34">
        <v>848</v>
      </c>
      <c r="C32" s="34">
        <v>0</v>
      </c>
      <c r="D32" s="34">
        <v>139490</v>
      </c>
      <c r="E32" s="34">
        <v>5699</v>
      </c>
      <c r="F32" s="34">
        <v>126896</v>
      </c>
      <c r="G32" s="34">
        <v>1603402</v>
      </c>
      <c r="H32" s="34">
        <v>1876335</v>
      </c>
    </row>
    <row r="33" spans="1:21" x14ac:dyDescent="0.35">
      <c r="A33" s="188" t="s">
        <v>172</v>
      </c>
      <c r="B33" s="83">
        <v>64022</v>
      </c>
      <c r="C33" s="83">
        <v>898</v>
      </c>
      <c r="D33" s="83">
        <v>54971</v>
      </c>
      <c r="E33" s="83">
        <v>53897</v>
      </c>
      <c r="F33" s="83">
        <v>3118291</v>
      </c>
      <c r="G33" s="83">
        <v>172498</v>
      </c>
      <c r="H33" s="83">
        <v>3464664</v>
      </c>
    </row>
    <row r="34" spans="1:21" x14ac:dyDescent="0.35">
      <c r="A34" s="86" t="s">
        <v>173</v>
      </c>
      <c r="B34" s="34">
        <v>0</v>
      </c>
      <c r="C34" s="34">
        <v>0</v>
      </c>
      <c r="D34" s="34">
        <v>13187</v>
      </c>
      <c r="E34" s="34">
        <v>24756</v>
      </c>
      <c r="F34" s="34">
        <v>62383</v>
      </c>
      <c r="G34" s="34">
        <v>149218</v>
      </c>
      <c r="H34" s="34">
        <v>249544</v>
      </c>
    </row>
    <row r="35" spans="1:21" x14ac:dyDescent="0.35">
      <c r="A35" s="86" t="s">
        <v>174</v>
      </c>
      <c r="B35" s="34">
        <v>19</v>
      </c>
      <c r="C35" s="34">
        <v>0</v>
      </c>
      <c r="D35" s="34">
        <v>1708</v>
      </c>
      <c r="E35" s="34">
        <v>9083</v>
      </c>
      <c r="F35" s="34">
        <v>120023</v>
      </c>
      <c r="G35" s="34">
        <v>19264</v>
      </c>
      <c r="H35" s="34">
        <v>150097</v>
      </c>
    </row>
    <row r="36" spans="1:21" x14ac:dyDescent="0.35">
      <c r="A36" s="86" t="s">
        <v>175</v>
      </c>
      <c r="B36" s="34">
        <v>820</v>
      </c>
      <c r="C36" s="34">
        <v>0</v>
      </c>
      <c r="D36" s="34">
        <v>41263</v>
      </c>
      <c r="E36" s="34">
        <v>4700</v>
      </c>
      <c r="F36" s="34">
        <v>167204</v>
      </c>
      <c r="G36" s="34">
        <v>193964</v>
      </c>
      <c r="H36" s="34">
        <v>408013</v>
      </c>
    </row>
    <row r="37" spans="1:21" x14ac:dyDescent="0.35">
      <c r="A37" s="86" t="s">
        <v>176</v>
      </c>
      <c r="B37" s="34">
        <v>0</v>
      </c>
      <c r="C37" s="34">
        <v>0</v>
      </c>
      <c r="D37" s="34">
        <v>111422</v>
      </c>
      <c r="E37" s="34">
        <v>152726</v>
      </c>
      <c r="F37" s="34">
        <v>0</v>
      </c>
      <c r="G37" s="34">
        <v>1118920</v>
      </c>
      <c r="H37" s="34">
        <v>1383068</v>
      </c>
    </row>
    <row r="38" spans="1:21" x14ac:dyDescent="0.35">
      <c r="A38" s="86" t="s">
        <v>177</v>
      </c>
      <c r="B38" s="34">
        <v>0</v>
      </c>
      <c r="C38" s="34">
        <v>0</v>
      </c>
      <c r="D38" s="34">
        <v>0</v>
      </c>
      <c r="E38" s="34">
        <v>27112</v>
      </c>
      <c r="F38" s="34">
        <v>0</v>
      </c>
      <c r="G38" s="34">
        <v>487289</v>
      </c>
      <c r="H38" s="34">
        <v>514401</v>
      </c>
    </row>
    <row r="39" spans="1:21" x14ac:dyDescent="0.35">
      <c r="A39" s="86" t="s">
        <v>161</v>
      </c>
      <c r="B39" s="88">
        <v>66818</v>
      </c>
      <c r="C39" s="88">
        <v>898</v>
      </c>
      <c r="D39" s="88">
        <v>362148</v>
      </c>
      <c r="E39" s="88">
        <v>277973</v>
      </c>
      <c r="F39" s="88">
        <v>3677906</v>
      </c>
      <c r="G39" s="88">
        <v>3744555</v>
      </c>
      <c r="H39" s="88">
        <v>8130447</v>
      </c>
    </row>
    <row r="40" spans="1:21" x14ac:dyDescent="0.35">
      <c r="A40" s="33"/>
      <c r="B40" s="33"/>
      <c r="C40" s="33"/>
      <c r="D40" s="33"/>
      <c r="E40" s="33"/>
      <c r="F40" s="33"/>
      <c r="G40" s="33"/>
    </row>
    <row r="41" spans="1:21" x14ac:dyDescent="0.35">
      <c r="A41" s="29" t="s">
        <v>178</v>
      </c>
      <c r="B41" s="29"/>
    </row>
    <row r="42" spans="1:21" x14ac:dyDescent="0.35">
      <c r="A42" s="98" t="s">
        <v>179</v>
      </c>
      <c r="B42" s="110">
        <v>2003</v>
      </c>
      <c r="C42" s="110">
        <v>2004</v>
      </c>
      <c r="D42" s="110">
        <v>2005</v>
      </c>
      <c r="E42" s="110">
        <v>2006</v>
      </c>
      <c r="F42" s="110">
        <v>2007</v>
      </c>
      <c r="G42" s="110">
        <v>2008</v>
      </c>
      <c r="H42" s="110">
        <v>2009</v>
      </c>
      <c r="I42" s="110">
        <v>2010</v>
      </c>
      <c r="J42" s="110">
        <v>2011</v>
      </c>
      <c r="K42" s="110">
        <v>2012</v>
      </c>
      <c r="L42" s="110">
        <v>2013</v>
      </c>
      <c r="M42" s="110">
        <v>2014</v>
      </c>
      <c r="N42" s="110">
        <v>2015</v>
      </c>
      <c r="O42" s="110">
        <v>2016</v>
      </c>
      <c r="P42" s="110">
        <v>2017</v>
      </c>
      <c r="Q42" s="110">
        <v>2018</v>
      </c>
      <c r="R42" s="110">
        <v>2019</v>
      </c>
      <c r="S42" s="110">
        <v>2020</v>
      </c>
      <c r="T42" s="110">
        <v>2021</v>
      </c>
      <c r="U42" s="114">
        <v>20.21</v>
      </c>
    </row>
    <row r="43" spans="1:21" x14ac:dyDescent="0.35">
      <c r="A43" s="86" t="s">
        <v>164</v>
      </c>
      <c r="B43" s="46">
        <v>24571</v>
      </c>
      <c r="C43" s="46">
        <v>20662</v>
      </c>
      <c r="D43" s="46">
        <v>23710</v>
      </c>
      <c r="E43" s="46">
        <v>27115</v>
      </c>
      <c r="F43" s="46">
        <v>27511</v>
      </c>
      <c r="G43" s="46">
        <v>26328</v>
      </c>
      <c r="H43" s="46">
        <v>28204</v>
      </c>
      <c r="I43" s="46">
        <v>24292</v>
      </c>
      <c r="J43" s="46">
        <v>25115</v>
      </c>
      <c r="K43" s="46">
        <v>27373</v>
      </c>
      <c r="L43" s="46">
        <v>22853</v>
      </c>
      <c r="M43" s="46">
        <v>9868</v>
      </c>
      <c r="N43" s="46">
        <v>43837</v>
      </c>
      <c r="O43" s="46">
        <v>42099</v>
      </c>
      <c r="P43" s="46">
        <v>47412</v>
      </c>
      <c r="Q43" s="46">
        <v>63761</v>
      </c>
      <c r="R43" s="46">
        <v>43808</v>
      </c>
      <c r="S43" s="46">
        <v>83678</v>
      </c>
      <c r="T43" s="162">
        <v>66818</v>
      </c>
      <c r="U43" s="108">
        <v>8.2182443351515606E-3</v>
      </c>
    </row>
    <row r="44" spans="1:21" x14ac:dyDescent="0.35">
      <c r="A44" s="86" t="s">
        <v>165</v>
      </c>
      <c r="B44" s="46">
        <v>108106</v>
      </c>
      <c r="C44" s="46">
        <v>146228</v>
      </c>
      <c r="D44" s="46">
        <v>285289</v>
      </c>
      <c r="E44" s="46">
        <v>395856</v>
      </c>
      <c r="F44" s="46">
        <v>782315</v>
      </c>
      <c r="G44" s="46">
        <v>743882</v>
      </c>
      <c r="H44" s="46">
        <v>571757</v>
      </c>
      <c r="I44" s="46">
        <v>584505</v>
      </c>
      <c r="J44" s="46">
        <v>392629</v>
      </c>
      <c r="K44" s="46">
        <v>394754</v>
      </c>
      <c r="L44" s="46">
        <v>357575</v>
      </c>
      <c r="M44" s="46">
        <v>375109</v>
      </c>
      <c r="N44" s="46">
        <v>320801</v>
      </c>
      <c r="O44" s="46">
        <v>2501</v>
      </c>
      <c r="P44" s="46">
        <v>2185</v>
      </c>
      <c r="Q44" s="46">
        <v>1421</v>
      </c>
      <c r="R44" s="46">
        <v>1651</v>
      </c>
      <c r="S44" s="46">
        <v>1755</v>
      </c>
      <c r="T44" s="162">
        <v>898</v>
      </c>
      <c r="U44" s="108">
        <v>1.1044903189209647E-4</v>
      </c>
    </row>
    <row r="45" spans="1:21" x14ac:dyDescent="0.35">
      <c r="A45" s="86" t="s">
        <v>166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47490</v>
      </c>
      <c r="I45" s="46">
        <v>80823</v>
      </c>
      <c r="J45" s="46">
        <v>105484</v>
      </c>
      <c r="K45" s="46">
        <v>105326</v>
      </c>
      <c r="L45" s="46">
        <v>113936</v>
      </c>
      <c r="M45" s="46">
        <v>129790</v>
      </c>
      <c r="N45" s="46">
        <v>129810</v>
      </c>
      <c r="O45" s="46">
        <v>133389</v>
      </c>
      <c r="P45" s="46">
        <v>147168</v>
      </c>
      <c r="Q45" s="46">
        <v>149477</v>
      </c>
      <c r="R45" s="46">
        <v>223854</v>
      </c>
      <c r="S45" s="46">
        <v>323747</v>
      </c>
      <c r="T45" s="162">
        <v>362148</v>
      </c>
      <c r="U45" s="108">
        <v>4.4542200447281681E-2</v>
      </c>
    </row>
    <row r="46" spans="1:21" x14ac:dyDescent="0.35">
      <c r="A46" s="86" t="s">
        <v>167</v>
      </c>
      <c r="B46" s="46">
        <v>171025</v>
      </c>
      <c r="C46" s="46">
        <v>230553</v>
      </c>
      <c r="D46" s="46">
        <v>335151</v>
      </c>
      <c r="E46" s="46">
        <v>449633</v>
      </c>
      <c r="F46" s="46">
        <v>486558</v>
      </c>
      <c r="G46" s="46">
        <v>660937</v>
      </c>
      <c r="H46" s="46">
        <v>690851</v>
      </c>
      <c r="I46" s="46">
        <v>736298</v>
      </c>
      <c r="J46" s="46">
        <v>848229</v>
      </c>
      <c r="K46" s="46">
        <v>891798</v>
      </c>
      <c r="L46" s="46">
        <v>954656</v>
      </c>
      <c r="M46" s="46">
        <v>820001</v>
      </c>
      <c r="N46" s="46">
        <v>587790</v>
      </c>
      <c r="O46" s="46">
        <v>722539</v>
      </c>
      <c r="P46" s="46">
        <v>268910</v>
      </c>
      <c r="Q46" s="46">
        <v>243083</v>
      </c>
      <c r="R46" s="46">
        <v>196756</v>
      </c>
      <c r="S46" s="46">
        <v>551275</v>
      </c>
      <c r="T46" s="162">
        <v>277973</v>
      </c>
      <c r="U46" s="108">
        <v>3.4189141138242458E-2</v>
      </c>
    </row>
    <row r="47" spans="1:21" x14ac:dyDescent="0.35">
      <c r="A47" s="86" t="s">
        <v>180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6837</v>
      </c>
      <c r="M47" s="46">
        <v>28959</v>
      </c>
      <c r="N47" s="46">
        <v>47</v>
      </c>
      <c r="O47" s="46">
        <v>48</v>
      </c>
      <c r="P47" s="46">
        <v>47</v>
      </c>
      <c r="Q47" s="46">
        <v>43</v>
      </c>
      <c r="R47" s="46">
        <v>0</v>
      </c>
      <c r="S47" s="46">
        <v>0</v>
      </c>
      <c r="T47" s="162">
        <v>0</v>
      </c>
      <c r="U47" s="108">
        <v>0</v>
      </c>
    </row>
    <row r="48" spans="1:21" x14ac:dyDescent="0.35">
      <c r="A48" s="86" t="s">
        <v>168</v>
      </c>
      <c r="B48" s="46">
        <v>0</v>
      </c>
      <c r="C48" s="46">
        <v>0</v>
      </c>
      <c r="D48" s="46">
        <v>6</v>
      </c>
      <c r="E48" s="46">
        <v>216</v>
      </c>
      <c r="F48" s="46">
        <v>803</v>
      </c>
      <c r="G48" s="46">
        <v>1799</v>
      </c>
      <c r="H48" s="46">
        <v>2420</v>
      </c>
      <c r="I48" s="46">
        <v>4116</v>
      </c>
      <c r="J48" s="46">
        <v>36688</v>
      </c>
      <c r="K48" s="46">
        <v>138159</v>
      </c>
      <c r="L48" s="46">
        <v>323164</v>
      </c>
      <c r="M48" s="46">
        <v>681502</v>
      </c>
      <c r="N48" s="46">
        <v>1194925</v>
      </c>
      <c r="O48" s="46">
        <v>1324578</v>
      </c>
      <c r="P48" s="46">
        <v>2030870</v>
      </c>
      <c r="Q48" s="46">
        <v>2526793</v>
      </c>
      <c r="R48" s="46">
        <v>2773134</v>
      </c>
      <c r="S48" s="46">
        <v>3419591</v>
      </c>
      <c r="T48" s="162">
        <v>3678055</v>
      </c>
      <c r="U48" s="108">
        <v>0.45238041647648647</v>
      </c>
    </row>
    <row r="49" spans="1:21" x14ac:dyDescent="0.35">
      <c r="A49" s="86" t="s">
        <v>169</v>
      </c>
      <c r="B49" s="46">
        <v>533</v>
      </c>
      <c r="C49" s="46">
        <v>4000</v>
      </c>
      <c r="D49" s="46">
        <v>693</v>
      </c>
      <c r="E49" s="46">
        <v>65952</v>
      </c>
      <c r="F49" s="46">
        <v>302346</v>
      </c>
      <c r="G49" s="46">
        <v>463865</v>
      </c>
      <c r="H49" s="46">
        <v>789196</v>
      </c>
      <c r="I49" s="46">
        <v>893575</v>
      </c>
      <c r="J49" s="46">
        <v>1231667</v>
      </c>
      <c r="K49" s="46">
        <v>1623119</v>
      </c>
      <c r="L49" s="46">
        <v>2605415</v>
      </c>
      <c r="M49" s="46">
        <v>2586416</v>
      </c>
      <c r="N49" s="46">
        <v>2518915</v>
      </c>
      <c r="O49" s="46">
        <v>3009326</v>
      </c>
      <c r="P49" s="46">
        <v>3353712</v>
      </c>
      <c r="Q49" s="46">
        <v>3228475</v>
      </c>
      <c r="R49" s="46">
        <v>3746832</v>
      </c>
      <c r="S49" s="46">
        <v>4186204</v>
      </c>
      <c r="T49" s="162">
        <v>3744555</v>
      </c>
      <c r="U49" s="108">
        <v>0.46055954857094572</v>
      </c>
    </row>
    <row r="50" spans="1:21" x14ac:dyDescent="0.35">
      <c r="A50" s="86" t="s">
        <v>161</v>
      </c>
      <c r="B50" s="113">
        <v>304235</v>
      </c>
      <c r="C50" s="113">
        <v>401443</v>
      </c>
      <c r="D50" s="113">
        <v>644849</v>
      </c>
      <c r="E50" s="113">
        <v>938772</v>
      </c>
      <c r="F50" s="113">
        <v>1599533</v>
      </c>
      <c r="G50" s="113">
        <v>1896811</v>
      </c>
      <c r="H50" s="113">
        <v>2129918</v>
      </c>
      <c r="I50" s="113">
        <v>2323609</v>
      </c>
      <c r="J50" s="113">
        <v>2639812</v>
      </c>
      <c r="K50" s="113">
        <v>3180529</v>
      </c>
      <c r="L50" s="113">
        <v>4384436</v>
      </c>
      <c r="M50" s="113">
        <v>4631645</v>
      </c>
      <c r="N50" s="113">
        <v>4796125</v>
      </c>
      <c r="O50" s="113">
        <v>5234480</v>
      </c>
      <c r="P50" s="113">
        <v>5850304</v>
      </c>
      <c r="Q50" s="113">
        <v>6213053</v>
      </c>
      <c r="R50" s="113">
        <v>6986035</v>
      </c>
      <c r="S50" s="113">
        <v>8566250</v>
      </c>
      <c r="T50" s="163">
        <v>8130447</v>
      </c>
      <c r="U50" s="129">
        <v>0.99999999999999989</v>
      </c>
    </row>
    <row r="52" spans="1:21" x14ac:dyDescent="0.35">
      <c r="A52" s="29" t="s">
        <v>181</v>
      </c>
      <c r="B52" s="29"/>
    </row>
    <row r="53" spans="1:21" x14ac:dyDescent="0.35">
      <c r="A53" s="109" t="s">
        <v>163</v>
      </c>
      <c r="B53" s="110">
        <v>2003</v>
      </c>
      <c r="C53" s="110">
        <v>2004</v>
      </c>
      <c r="D53" s="110">
        <v>2005</v>
      </c>
      <c r="E53" s="110">
        <v>2006</v>
      </c>
      <c r="F53" s="110">
        <v>2007</v>
      </c>
      <c r="G53" s="110">
        <v>2008</v>
      </c>
      <c r="H53" s="110">
        <v>2009</v>
      </c>
      <c r="I53" s="110">
        <v>2010</v>
      </c>
      <c r="J53" s="110">
        <v>2011</v>
      </c>
      <c r="K53" s="110">
        <v>2012</v>
      </c>
      <c r="L53" s="110">
        <v>2013</v>
      </c>
      <c r="M53" s="110">
        <v>2014</v>
      </c>
      <c r="N53" s="110">
        <v>2015</v>
      </c>
      <c r="O53" s="110">
        <v>2016</v>
      </c>
      <c r="P53" s="110">
        <v>2017</v>
      </c>
      <c r="Q53" s="110">
        <v>2018</v>
      </c>
      <c r="R53" s="110">
        <v>2019</v>
      </c>
      <c r="S53" s="110">
        <v>2020</v>
      </c>
      <c r="T53" s="110">
        <v>2021</v>
      </c>
      <c r="U53" s="114">
        <v>20.21</v>
      </c>
    </row>
    <row r="54" spans="1:21" x14ac:dyDescent="0.35">
      <c r="A54" s="111" t="s">
        <v>170</v>
      </c>
      <c r="B54" s="46">
        <v>15209</v>
      </c>
      <c r="C54" s="46">
        <v>13810</v>
      </c>
      <c r="D54" s="46">
        <v>14353</v>
      </c>
      <c r="E54" s="46">
        <v>13204</v>
      </c>
      <c r="F54" s="46">
        <v>10180</v>
      </c>
      <c r="G54" s="46">
        <v>25333</v>
      </c>
      <c r="H54" s="46">
        <v>21371</v>
      </c>
      <c r="I54" s="46">
        <v>20146</v>
      </c>
      <c r="J54" s="46">
        <v>16414</v>
      </c>
      <c r="K54" s="46">
        <v>16070</v>
      </c>
      <c r="L54" s="46">
        <v>16452</v>
      </c>
      <c r="M54" s="46">
        <v>11397</v>
      </c>
      <c r="N54" s="46">
        <v>5973</v>
      </c>
      <c r="O54" s="46">
        <v>6829</v>
      </c>
      <c r="P54" s="46">
        <v>22481</v>
      </c>
      <c r="Q54" s="46">
        <v>39593</v>
      </c>
      <c r="R54" s="46">
        <v>21911</v>
      </c>
      <c r="S54" s="46">
        <v>95865</v>
      </c>
      <c r="T54" s="162">
        <v>84325</v>
      </c>
      <c r="U54" s="112">
        <v>1.0371508479177099E-2</v>
      </c>
    </row>
    <row r="55" spans="1:21" x14ac:dyDescent="0.35">
      <c r="A55" s="111" t="s">
        <v>171</v>
      </c>
      <c r="B55" s="46">
        <v>122958</v>
      </c>
      <c r="C55" s="46">
        <v>142715</v>
      </c>
      <c r="D55" s="46">
        <v>285289</v>
      </c>
      <c r="E55" s="46">
        <v>367298</v>
      </c>
      <c r="F55" s="46">
        <v>520821</v>
      </c>
      <c r="G55" s="46">
        <v>500479</v>
      </c>
      <c r="H55" s="46">
        <v>526906</v>
      </c>
      <c r="I55" s="46">
        <v>760476</v>
      </c>
      <c r="J55" s="46">
        <v>746648</v>
      </c>
      <c r="K55" s="46">
        <v>864227</v>
      </c>
      <c r="L55" s="46">
        <v>1114355</v>
      </c>
      <c r="M55" s="46">
        <v>1039509</v>
      </c>
      <c r="N55" s="46">
        <v>1170728</v>
      </c>
      <c r="O55" s="46">
        <v>1219261</v>
      </c>
      <c r="P55" s="46">
        <v>1651113</v>
      </c>
      <c r="Q55" s="46">
        <v>1618008</v>
      </c>
      <c r="R55" s="46">
        <v>1591327</v>
      </c>
      <c r="S55" s="46">
        <v>2018464</v>
      </c>
      <c r="T55" s="162">
        <v>1876335</v>
      </c>
      <c r="U55" s="112">
        <v>0.23077882433770247</v>
      </c>
    </row>
    <row r="56" spans="1:21" x14ac:dyDescent="0.35">
      <c r="A56" s="194" t="s">
        <v>172</v>
      </c>
      <c r="B56" s="195">
        <v>108106</v>
      </c>
      <c r="C56" s="195">
        <v>146228</v>
      </c>
      <c r="D56" s="195">
        <v>157022</v>
      </c>
      <c r="E56" s="195">
        <v>184777</v>
      </c>
      <c r="F56" s="195">
        <v>192200</v>
      </c>
      <c r="G56" s="195">
        <v>197949</v>
      </c>
      <c r="H56" s="195">
        <v>197530</v>
      </c>
      <c r="I56" s="195">
        <v>197748</v>
      </c>
      <c r="J56" s="195">
        <v>286115</v>
      </c>
      <c r="K56" s="195">
        <v>483925</v>
      </c>
      <c r="L56" s="195">
        <v>791088</v>
      </c>
      <c r="M56" s="195">
        <v>1118406</v>
      </c>
      <c r="N56" s="195">
        <v>1538702</v>
      </c>
      <c r="O56" s="195">
        <v>1659136</v>
      </c>
      <c r="P56" s="195">
        <v>2204208</v>
      </c>
      <c r="Q56" s="195">
        <v>2592432</v>
      </c>
      <c r="R56" s="195">
        <v>2774876</v>
      </c>
      <c r="S56" s="195">
        <v>3202648</v>
      </c>
      <c r="T56" s="196">
        <v>3464664</v>
      </c>
      <c r="U56" s="197">
        <v>0.4261345040438736</v>
      </c>
    </row>
    <row r="57" spans="1:21" x14ac:dyDescent="0.35">
      <c r="A57" s="111" t="s">
        <v>173</v>
      </c>
      <c r="B57" s="46">
        <v>42845</v>
      </c>
      <c r="C57" s="46">
        <v>45800</v>
      </c>
      <c r="D57" s="46">
        <v>40677</v>
      </c>
      <c r="E57" s="46">
        <v>53556</v>
      </c>
      <c r="F57" s="46">
        <v>265062</v>
      </c>
      <c r="G57" s="46">
        <v>261468</v>
      </c>
      <c r="H57" s="46">
        <v>307309</v>
      </c>
      <c r="I57" s="46">
        <v>282308</v>
      </c>
      <c r="J57" s="46">
        <v>331996</v>
      </c>
      <c r="K57" s="46">
        <v>531430</v>
      </c>
      <c r="L57" s="46">
        <v>640808</v>
      </c>
      <c r="M57" s="46">
        <v>508841</v>
      </c>
      <c r="N57" s="46">
        <v>495212</v>
      </c>
      <c r="O57" s="46">
        <v>358956</v>
      </c>
      <c r="P57" s="46">
        <v>237805</v>
      </c>
      <c r="Q57" s="46">
        <v>256838</v>
      </c>
      <c r="R57" s="46">
        <v>309443</v>
      </c>
      <c r="S57" s="46">
        <v>430761</v>
      </c>
      <c r="T57" s="162">
        <v>249544</v>
      </c>
      <c r="U57" s="112">
        <v>3.0692531419244232E-2</v>
      </c>
    </row>
    <row r="58" spans="1:21" x14ac:dyDescent="0.35">
      <c r="A58" s="111" t="s">
        <v>174</v>
      </c>
      <c r="B58" s="46">
        <v>15117</v>
      </c>
      <c r="C58" s="46">
        <v>26521</v>
      </c>
      <c r="D58" s="46">
        <v>42659</v>
      </c>
      <c r="E58" s="46">
        <v>62230</v>
      </c>
      <c r="F58" s="46">
        <v>42562</v>
      </c>
      <c r="G58" s="46">
        <v>34484</v>
      </c>
      <c r="H58" s="46">
        <v>26061</v>
      </c>
      <c r="I58" s="46">
        <v>1182</v>
      </c>
      <c r="J58" s="46">
        <v>41952</v>
      </c>
      <c r="K58" s="46">
        <v>37131</v>
      </c>
      <c r="L58" s="46">
        <v>23288</v>
      </c>
      <c r="M58" s="46">
        <v>11059</v>
      </c>
      <c r="N58" s="46">
        <v>9496</v>
      </c>
      <c r="O58" s="46">
        <v>8210</v>
      </c>
      <c r="P58" s="46">
        <v>5081</v>
      </c>
      <c r="Q58" s="46">
        <v>26532</v>
      </c>
      <c r="R58" s="46">
        <v>87006</v>
      </c>
      <c r="S58" s="46">
        <v>165032</v>
      </c>
      <c r="T58" s="162">
        <v>150097</v>
      </c>
      <c r="U58" s="112">
        <v>1.8461100601233855E-2</v>
      </c>
    </row>
    <row r="59" spans="1:21" x14ac:dyDescent="0.35">
      <c r="A59" s="111" t="s">
        <v>175</v>
      </c>
      <c r="B59" s="46">
        <v>0</v>
      </c>
      <c r="C59" s="46">
        <v>0</v>
      </c>
      <c r="D59" s="46">
        <v>14476</v>
      </c>
      <c r="E59" s="46">
        <v>26595</v>
      </c>
      <c r="F59" s="46">
        <v>46915</v>
      </c>
      <c r="G59" s="46">
        <v>49207</v>
      </c>
      <c r="H59" s="46">
        <v>112670</v>
      </c>
      <c r="I59" s="46">
        <v>108849</v>
      </c>
      <c r="J59" s="46">
        <v>149505</v>
      </c>
      <c r="K59" s="46">
        <v>173191</v>
      </c>
      <c r="L59" s="46">
        <v>364691</v>
      </c>
      <c r="M59" s="46">
        <v>407497</v>
      </c>
      <c r="N59" s="46">
        <v>342023</v>
      </c>
      <c r="O59" s="46">
        <v>382949</v>
      </c>
      <c r="P59" s="46">
        <v>297852</v>
      </c>
      <c r="Q59" s="46">
        <v>354224</v>
      </c>
      <c r="R59" s="46">
        <v>518315</v>
      </c>
      <c r="S59" s="46">
        <v>542666</v>
      </c>
      <c r="T59" s="162">
        <v>408013</v>
      </c>
      <c r="U59" s="112">
        <v>5.018334170310685E-2</v>
      </c>
    </row>
    <row r="60" spans="1:21" x14ac:dyDescent="0.35">
      <c r="A60" s="111" t="s">
        <v>182</v>
      </c>
      <c r="B60" s="46">
        <v>0</v>
      </c>
      <c r="C60" s="46">
        <v>0</v>
      </c>
      <c r="D60" s="46">
        <v>0</v>
      </c>
      <c r="E60" s="46">
        <v>455</v>
      </c>
      <c r="F60" s="46">
        <v>54079</v>
      </c>
      <c r="G60" s="46">
        <v>66418</v>
      </c>
      <c r="H60" s="46">
        <v>66071</v>
      </c>
      <c r="I60" s="46">
        <v>89405</v>
      </c>
      <c r="J60" s="46">
        <v>22742</v>
      </c>
      <c r="K60" s="46">
        <v>49144</v>
      </c>
      <c r="L60" s="46">
        <v>64629</v>
      </c>
      <c r="M60" s="46">
        <v>67369</v>
      </c>
      <c r="N60" s="46">
        <v>353</v>
      </c>
      <c r="O60" s="46">
        <v>5166</v>
      </c>
      <c r="P60" s="46">
        <v>0</v>
      </c>
      <c r="Q60" s="46">
        <v>1037</v>
      </c>
      <c r="R60" s="46">
        <v>40461</v>
      </c>
      <c r="S60" s="46">
        <v>0</v>
      </c>
      <c r="T60" s="162">
        <v>0</v>
      </c>
      <c r="U60" s="112">
        <v>0</v>
      </c>
    </row>
    <row r="61" spans="1:21" x14ac:dyDescent="0.35">
      <c r="A61" s="111" t="s">
        <v>176</v>
      </c>
      <c r="B61" s="46">
        <v>0</v>
      </c>
      <c r="C61" s="46">
        <v>26369</v>
      </c>
      <c r="D61" s="46">
        <v>90373</v>
      </c>
      <c r="E61" s="46">
        <v>175961</v>
      </c>
      <c r="F61" s="46">
        <v>265299</v>
      </c>
      <c r="G61" s="46">
        <v>517427</v>
      </c>
      <c r="H61" s="46">
        <v>527751</v>
      </c>
      <c r="I61" s="46">
        <v>580683</v>
      </c>
      <c r="J61" s="46">
        <v>688039</v>
      </c>
      <c r="K61" s="46">
        <v>620904</v>
      </c>
      <c r="L61" s="46">
        <v>870508</v>
      </c>
      <c r="M61" s="46">
        <v>880859</v>
      </c>
      <c r="N61" s="46">
        <v>666330</v>
      </c>
      <c r="O61" s="46">
        <v>1025674</v>
      </c>
      <c r="P61" s="46">
        <v>864280</v>
      </c>
      <c r="Q61" s="46">
        <v>856288</v>
      </c>
      <c r="R61" s="46">
        <v>1154161</v>
      </c>
      <c r="S61" s="46">
        <v>1555815</v>
      </c>
      <c r="T61" s="162">
        <v>1383068</v>
      </c>
      <c r="U61" s="112">
        <v>0.17010971229503125</v>
      </c>
    </row>
    <row r="62" spans="1:21" x14ac:dyDescent="0.35">
      <c r="A62" s="111" t="s">
        <v>177</v>
      </c>
      <c r="B62" s="46">
        <v>0</v>
      </c>
      <c r="C62" s="46">
        <v>0</v>
      </c>
      <c r="D62" s="46">
        <v>0</v>
      </c>
      <c r="E62" s="46">
        <v>54696</v>
      </c>
      <c r="F62" s="46">
        <v>202415</v>
      </c>
      <c r="G62" s="46">
        <v>244046</v>
      </c>
      <c r="H62" s="46">
        <v>343649</v>
      </c>
      <c r="I62" s="46">
        <v>282812</v>
      </c>
      <c r="J62" s="46">
        <v>356401</v>
      </c>
      <c r="K62" s="46">
        <v>404507</v>
      </c>
      <c r="L62" s="46">
        <v>498617</v>
      </c>
      <c r="M62" s="46">
        <v>586708</v>
      </c>
      <c r="N62" s="46">
        <v>567308</v>
      </c>
      <c r="O62" s="46">
        <v>568299</v>
      </c>
      <c r="P62" s="46">
        <v>567484</v>
      </c>
      <c r="Q62" s="46">
        <v>468101</v>
      </c>
      <c r="R62" s="46">
        <v>488535</v>
      </c>
      <c r="S62" s="46">
        <v>554999</v>
      </c>
      <c r="T62" s="162">
        <v>514401</v>
      </c>
      <c r="U62" s="112">
        <v>6.3268477120630634E-2</v>
      </c>
    </row>
    <row r="63" spans="1:21" x14ac:dyDescent="0.35">
      <c r="A63" s="111" t="s">
        <v>161</v>
      </c>
      <c r="B63" s="113">
        <v>304235</v>
      </c>
      <c r="C63" s="113">
        <v>401443</v>
      </c>
      <c r="D63" s="113">
        <v>644849</v>
      </c>
      <c r="E63" s="113">
        <v>938772</v>
      </c>
      <c r="F63" s="113">
        <v>1599533</v>
      </c>
      <c r="G63" s="113">
        <v>1896811</v>
      </c>
      <c r="H63" s="113">
        <v>2129318</v>
      </c>
      <c r="I63" s="113">
        <v>2323609</v>
      </c>
      <c r="J63" s="113">
        <v>2639812</v>
      </c>
      <c r="K63" s="113">
        <v>3180529</v>
      </c>
      <c r="L63" s="113">
        <v>4384436</v>
      </c>
      <c r="M63" s="113">
        <v>4631645</v>
      </c>
      <c r="N63" s="113">
        <v>4796125</v>
      </c>
      <c r="O63" s="113">
        <v>5234480</v>
      </c>
      <c r="P63" s="113">
        <v>5850304</v>
      </c>
      <c r="Q63" s="113">
        <v>6213053</v>
      </c>
      <c r="R63" s="113">
        <v>6986035</v>
      </c>
      <c r="S63" s="113">
        <v>8566250</v>
      </c>
      <c r="T63" s="163">
        <v>8130447</v>
      </c>
      <c r="U63" s="115">
        <v>1</v>
      </c>
    </row>
    <row r="64" spans="1:2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1:19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</sheetData>
  <sortState xmlns:xlrd2="http://schemas.microsoft.com/office/spreadsheetml/2017/richdata2" ref="A25:D26">
    <sortCondition ref="A25:A26"/>
  </sortState>
  <mergeCells count="1">
    <mergeCell ref="K2:Q3"/>
  </mergeCells>
  <pageMargins left="0.7" right="0.7" top="0.75" bottom="0.75" header="0.3" footer="0.3"/>
  <pageSetup orientation="landscape" r:id="rId1"/>
  <ignoredErrors>
    <ignoredError sqref="B27:D2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46A21-7541-4AEC-8CA2-C64BF6D56FE3}">
  <dimension ref="A1:Z51"/>
  <sheetViews>
    <sheetView showGridLines="0" workbookViewId="0"/>
  </sheetViews>
  <sheetFormatPr defaultRowHeight="14.5" x14ac:dyDescent="0.35"/>
  <sheetData>
    <row r="1" spans="1:14" ht="15.5" x14ac:dyDescent="0.35">
      <c r="A1" s="4" t="s">
        <v>183</v>
      </c>
    </row>
    <row r="2" spans="1:14" x14ac:dyDescent="0.35">
      <c r="N2" s="6"/>
    </row>
    <row r="25" spans="1:4" ht="15.5" x14ac:dyDescent="0.35">
      <c r="A25" s="4" t="s">
        <v>184</v>
      </c>
    </row>
    <row r="26" spans="1:4" x14ac:dyDescent="0.35">
      <c r="B26" s="6"/>
      <c r="D26" s="5"/>
    </row>
    <row r="35" spans="20:26" x14ac:dyDescent="0.35">
      <c r="T35" s="16"/>
      <c r="U35" s="16"/>
      <c r="V35" s="16"/>
      <c r="W35" s="16"/>
      <c r="X35" s="16"/>
      <c r="Y35" s="16"/>
      <c r="Z35" s="16"/>
    </row>
    <row r="36" spans="20:26" x14ac:dyDescent="0.35">
      <c r="T36" s="16"/>
      <c r="U36" s="16"/>
      <c r="V36" s="16"/>
      <c r="W36" s="16"/>
      <c r="X36" s="16"/>
      <c r="Y36" s="16"/>
      <c r="Z36" s="16"/>
    </row>
    <row r="51" spans="1:1" x14ac:dyDescent="0.35">
      <c r="A51" s="6"/>
    </row>
  </sheetData>
  <pageMargins left="0.5" right="0.7" top="0.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F25B-9C46-4D6C-937C-466671230474}">
  <dimension ref="A1:G22"/>
  <sheetViews>
    <sheetView showGridLines="0" workbookViewId="0">
      <selection activeCell="G21" sqref="G21"/>
    </sheetView>
  </sheetViews>
  <sheetFormatPr defaultColWidth="8.7265625" defaultRowHeight="15.5" x14ac:dyDescent="0.35"/>
  <cols>
    <col min="1" max="1" width="38.26953125" style="17" bestFit="1" customWidth="1"/>
    <col min="2" max="7" width="12.54296875" style="17" customWidth="1"/>
    <col min="8" max="16384" width="8.7265625" style="17"/>
  </cols>
  <sheetData>
    <row r="1" spans="1:7" x14ac:dyDescent="0.35">
      <c r="A1" s="15" t="s">
        <v>185</v>
      </c>
      <c r="B1" s="29"/>
      <c r="C1" s="29"/>
      <c r="D1" s="29"/>
      <c r="E1" s="29"/>
      <c r="F1" s="29"/>
      <c r="G1" s="29"/>
    </row>
    <row r="2" spans="1:7" x14ac:dyDescent="0.35">
      <c r="A2" s="98" t="s">
        <v>186</v>
      </c>
      <c r="B2" s="87">
        <v>2016</v>
      </c>
      <c r="C2" s="87">
        <v>2017</v>
      </c>
      <c r="D2" s="87">
        <v>2018</v>
      </c>
      <c r="E2" s="87">
        <v>2019</v>
      </c>
      <c r="F2" s="87">
        <v>2020</v>
      </c>
      <c r="G2" s="87">
        <v>2021</v>
      </c>
    </row>
    <row r="3" spans="1:7" x14ac:dyDescent="0.35">
      <c r="A3" s="86" t="s">
        <v>141</v>
      </c>
      <c r="B3" s="31">
        <v>46864429</v>
      </c>
      <c r="C3" s="31">
        <v>45715742</v>
      </c>
      <c r="D3" s="31">
        <v>46409960</v>
      </c>
      <c r="E3" s="31">
        <v>44705757.244186766</v>
      </c>
      <c r="F3" s="31">
        <v>43673802</v>
      </c>
      <c r="G3" s="90">
        <v>44374196</v>
      </c>
    </row>
    <row r="4" spans="1:7" x14ac:dyDescent="0.35">
      <c r="A4" s="86" t="s">
        <v>142</v>
      </c>
      <c r="B4" s="39">
        <v>1.7850000000000001E-2</v>
      </c>
      <c r="C4" s="39">
        <v>1.6265999999999999E-2</v>
      </c>
      <c r="D4" s="39">
        <v>1.7879437948233524E-2</v>
      </c>
      <c r="E4" s="39">
        <v>1.7455000163350772E-2</v>
      </c>
      <c r="F4" s="39">
        <v>1.6114328676949171E-2</v>
      </c>
      <c r="G4" s="178">
        <v>1.6628064652709426E-2</v>
      </c>
    </row>
    <row r="5" spans="1:7" x14ac:dyDescent="0.35">
      <c r="A5" s="86" t="s">
        <v>143</v>
      </c>
      <c r="B5" s="31">
        <v>813188</v>
      </c>
      <c r="C5" s="31">
        <v>743619</v>
      </c>
      <c r="D5" s="31">
        <v>829784</v>
      </c>
      <c r="E5" s="31">
        <v>780339</v>
      </c>
      <c r="F5" s="31">
        <v>703774</v>
      </c>
      <c r="G5" s="90">
        <v>737857</v>
      </c>
    </row>
    <row r="6" spans="1:7" x14ac:dyDescent="0.35">
      <c r="A6" s="86" t="s">
        <v>144</v>
      </c>
      <c r="B6" s="41">
        <v>-719</v>
      </c>
      <c r="C6" s="41">
        <v>-419</v>
      </c>
      <c r="D6" s="41">
        <v>-59578</v>
      </c>
      <c r="E6" s="41">
        <v>-15236</v>
      </c>
      <c r="F6" s="41">
        <v>-8443</v>
      </c>
      <c r="G6" s="91">
        <v>-7141</v>
      </c>
    </row>
    <row r="7" spans="1:7" x14ac:dyDescent="0.35">
      <c r="A7" s="86" t="s">
        <v>145</v>
      </c>
      <c r="B7" s="31">
        <v>812469</v>
      </c>
      <c r="C7" s="31">
        <v>743200</v>
      </c>
      <c r="D7" s="31">
        <v>770206</v>
      </c>
      <c r="E7" s="31">
        <v>765103</v>
      </c>
      <c r="F7" s="31">
        <v>695331</v>
      </c>
      <c r="G7" s="90">
        <v>730716</v>
      </c>
    </row>
    <row r="8" spans="1:7" x14ac:dyDescent="0.35">
      <c r="A8" s="35"/>
      <c r="B8" s="35"/>
      <c r="C8" s="35"/>
      <c r="D8" s="35"/>
      <c r="E8" s="35"/>
      <c r="F8" s="35"/>
      <c r="G8" s="35"/>
    </row>
    <row r="9" spans="1:7" x14ac:dyDescent="0.35">
      <c r="A9" s="86" t="s">
        <v>187</v>
      </c>
      <c r="B9" s="31">
        <v>839614</v>
      </c>
      <c r="C9" s="31">
        <v>742959</v>
      </c>
      <c r="D9" s="31">
        <v>719703</v>
      </c>
      <c r="E9" s="31">
        <v>745070</v>
      </c>
      <c r="F9" s="31">
        <v>723852</v>
      </c>
      <c r="G9" s="90">
        <v>722068</v>
      </c>
    </row>
    <row r="10" spans="1:7" x14ac:dyDescent="0.35">
      <c r="A10" s="86" t="s">
        <v>188</v>
      </c>
      <c r="B10" s="41">
        <v>-36981</v>
      </c>
      <c r="C10" s="41">
        <v>-34476</v>
      </c>
      <c r="D10" s="41">
        <v>-9003</v>
      </c>
      <c r="E10" s="41">
        <v>-12712</v>
      </c>
      <c r="F10" s="41">
        <v>-42353</v>
      </c>
      <c r="G10" s="91">
        <v>-34159</v>
      </c>
    </row>
    <row r="11" spans="1:7" x14ac:dyDescent="0.35">
      <c r="A11" s="86" t="s">
        <v>189</v>
      </c>
      <c r="B11" s="31">
        <v>802633</v>
      </c>
      <c r="C11" s="31">
        <v>708483</v>
      </c>
      <c r="D11" s="31">
        <v>710700</v>
      </c>
      <c r="E11" s="31">
        <v>732358</v>
      </c>
      <c r="F11" s="31">
        <v>681499</v>
      </c>
      <c r="G11" s="90">
        <v>687909</v>
      </c>
    </row>
    <row r="12" spans="1:7" x14ac:dyDescent="0.35">
      <c r="A12" s="86" t="s">
        <v>149</v>
      </c>
      <c r="B12" s="31">
        <v>9767</v>
      </c>
      <c r="C12" s="31">
        <v>34930</v>
      </c>
      <c r="D12" s="31">
        <v>40335</v>
      </c>
      <c r="E12" s="31">
        <v>8985</v>
      </c>
      <c r="F12" s="31">
        <v>12690</v>
      </c>
      <c r="G12" s="90">
        <v>42274</v>
      </c>
    </row>
    <row r="13" spans="1:7" x14ac:dyDescent="0.35">
      <c r="A13" s="86" t="s">
        <v>190</v>
      </c>
      <c r="B13" s="31">
        <v>812400</v>
      </c>
      <c r="C13" s="31">
        <v>743413</v>
      </c>
      <c r="D13" s="31">
        <v>751035</v>
      </c>
      <c r="E13" s="31">
        <v>741343</v>
      </c>
      <c r="F13" s="31">
        <v>694189</v>
      </c>
      <c r="G13" s="90">
        <v>730183</v>
      </c>
    </row>
    <row r="14" spans="1:7" x14ac:dyDescent="0.35">
      <c r="A14" s="86" t="s">
        <v>191</v>
      </c>
      <c r="B14" s="31">
        <v>59</v>
      </c>
      <c r="C14" s="31">
        <v>1167</v>
      </c>
      <c r="D14" s="31">
        <v>20283</v>
      </c>
      <c r="E14" s="31">
        <v>23868</v>
      </c>
      <c r="F14" s="31">
        <v>1142</v>
      </c>
      <c r="G14" s="90">
        <v>533</v>
      </c>
    </row>
    <row r="15" spans="1:7" x14ac:dyDescent="0.35">
      <c r="A15" s="86" t="s">
        <v>192</v>
      </c>
      <c r="B15" s="31">
        <v>812459</v>
      </c>
      <c r="C15" s="31">
        <v>744580</v>
      </c>
      <c r="D15" s="31">
        <v>771318</v>
      </c>
      <c r="E15" s="31">
        <v>765211</v>
      </c>
      <c r="F15" s="31">
        <v>695331</v>
      </c>
      <c r="G15" s="90">
        <v>730716</v>
      </c>
    </row>
    <row r="16" spans="1:7" x14ac:dyDescent="0.35">
      <c r="A16" s="86" t="s">
        <v>153</v>
      </c>
      <c r="B16" s="31">
        <v>36979</v>
      </c>
      <c r="C16" s="31">
        <v>34280</v>
      </c>
      <c r="D16" s="31">
        <v>8992</v>
      </c>
      <c r="E16" s="31">
        <v>12712</v>
      </c>
      <c r="F16" s="31">
        <v>42190</v>
      </c>
      <c r="G16" s="90">
        <v>33678</v>
      </c>
    </row>
    <row r="17" spans="1:7" x14ac:dyDescent="0.35">
      <c r="A17" s="35"/>
      <c r="B17" s="35"/>
      <c r="C17" s="35"/>
      <c r="D17" s="35"/>
      <c r="E17" s="35"/>
      <c r="F17" s="35"/>
      <c r="G17" s="35"/>
    </row>
    <row r="18" spans="1:7" x14ac:dyDescent="0.35">
      <c r="A18" s="161" t="s">
        <v>193</v>
      </c>
      <c r="B18" s="190">
        <v>49190</v>
      </c>
      <c r="C18" s="190">
        <v>9127</v>
      </c>
      <c r="D18" s="190">
        <v>10984</v>
      </c>
      <c r="E18" s="190">
        <v>639</v>
      </c>
      <c r="F18" s="190">
        <v>103</v>
      </c>
      <c r="G18" s="191">
        <v>23874</v>
      </c>
    </row>
    <row r="19" spans="1:7" x14ac:dyDescent="0.35">
      <c r="A19" s="161" t="s">
        <v>194</v>
      </c>
      <c r="B19" s="47">
        <v>18428</v>
      </c>
      <c r="C19" s="47">
        <v>1520</v>
      </c>
      <c r="D19" s="47">
        <v>632</v>
      </c>
      <c r="E19" s="47">
        <v>103</v>
      </c>
      <c r="F19" s="47">
        <v>23864</v>
      </c>
      <c r="G19" s="30">
        <v>7616</v>
      </c>
    </row>
    <row r="20" spans="1:7" x14ac:dyDescent="0.35">
      <c r="A20" s="74"/>
      <c r="B20" s="75"/>
      <c r="C20" s="75"/>
      <c r="D20" s="75"/>
      <c r="E20" s="75"/>
      <c r="F20" s="75"/>
      <c r="G20" s="75"/>
    </row>
    <row r="21" spans="1:7" x14ac:dyDescent="0.35">
      <c r="A21" s="86" t="s">
        <v>154</v>
      </c>
      <c r="B21" s="93">
        <v>27848</v>
      </c>
      <c r="C21" s="93">
        <v>522816</v>
      </c>
      <c r="D21" s="93">
        <v>8640558</v>
      </c>
      <c r="E21" s="93">
        <v>9642672</v>
      </c>
      <c r="F21" s="93">
        <v>438528</v>
      </c>
      <c r="G21" s="179">
        <v>194545</v>
      </c>
    </row>
    <row r="22" spans="1:7" x14ac:dyDescent="0.35">
      <c r="A22" s="117" t="s">
        <v>195</v>
      </c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1D7A-40DE-4F9B-A9B2-DDE0753A0D9A}">
  <dimension ref="A1:G22"/>
  <sheetViews>
    <sheetView showGridLines="0" topLeftCell="B16" workbookViewId="0">
      <selection activeCell="G21" sqref="G21"/>
    </sheetView>
  </sheetViews>
  <sheetFormatPr defaultRowHeight="15.5" x14ac:dyDescent="0.35"/>
  <cols>
    <col min="1" max="1" width="38.26953125" bestFit="1" customWidth="1"/>
    <col min="2" max="7" width="12.54296875" style="17" customWidth="1"/>
  </cols>
  <sheetData>
    <row r="1" spans="1:7" x14ac:dyDescent="0.35">
      <c r="A1" s="15" t="s">
        <v>196</v>
      </c>
      <c r="B1" s="29"/>
      <c r="C1" s="29"/>
      <c r="D1" s="29"/>
      <c r="E1" s="29"/>
      <c r="F1" s="29"/>
      <c r="G1" s="29"/>
    </row>
    <row r="2" spans="1:7" x14ac:dyDescent="0.35">
      <c r="A2" s="98" t="s">
        <v>197</v>
      </c>
      <c r="B2" s="87">
        <v>2016</v>
      </c>
      <c r="C2" s="87">
        <v>2017</v>
      </c>
      <c r="D2" s="87">
        <v>2018</v>
      </c>
      <c r="E2" s="87">
        <v>2019</v>
      </c>
      <c r="F2" s="87">
        <v>2020</v>
      </c>
      <c r="G2" s="87">
        <v>2021</v>
      </c>
    </row>
    <row r="3" spans="1:7" x14ac:dyDescent="0.35">
      <c r="A3" s="86" t="s">
        <v>141</v>
      </c>
      <c r="B3" s="31">
        <v>46864429</v>
      </c>
      <c r="C3" s="31">
        <v>45715742</v>
      </c>
      <c r="D3" s="31">
        <v>46409960</v>
      </c>
      <c r="E3" s="31">
        <v>44705757.244186766</v>
      </c>
      <c r="F3" s="31">
        <v>43673802</v>
      </c>
      <c r="G3" s="90">
        <v>44374196</v>
      </c>
    </row>
    <row r="4" spans="1:7" x14ac:dyDescent="0.35">
      <c r="A4" s="86" t="s">
        <v>142</v>
      </c>
      <c r="B4" s="39">
        <v>8.0800000000000004E-3</v>
      </c>
      <c r="C4" s="39">
        <v>2.4114E-2</v>
      </c>
      <c r="D4" s="39">
        <v>3.7488870923396617E-2</v>
      </c>
      <c r="E4" s="39">
        <v>3.763311715783027E-2</v>
      </c>
      <c r="F4" s="39">
        <v>3.7669310311018951E-2</v>
      </c>
      <c r="G4" s="178">
        <v>3.9111852302631013E-2</v>
      </c>
    </row>
    <row r="5" spans="1:7" x14ac:dyDescent="0.35">
      <c r="A5" s="86" t="s">
        <v>143</v>
      </c>
      <c r="B5" s="31">
        <v>319589</v>
      </c>
      <c r="C5" s="31">
        <v>1102398</v>
      </c>
      <c r="D5" s="31">
        <v>1739857</v>
      </c>
      <c r="E5" s="31">
        <v>1682417</v>
      </c>
      <c r="F5" s="31">
        <v>1645162</v>
      </c>
      <c r="G5" s="90">
        <v>1735557</v>
      </c>
    </row>
    <row r="6" spans="1:7" x14ac:dyDescent="0.35">
      <c r="A6" s="86" t="s">
        <v>144</v>
      </c>
      <c r="B6" s="41">
        <v>-321</v>
      </c>
      <c r="C6" s="41">
        <v>-734</v>
      </c>
      <c r="D6" s="41">
        <v>-135257</v>
      </c>
      <c r="E6" s="41">
        <v>-34820</v>
      </c>
      <c r="F6" s="41">
        <v>-19375</v>
      </c>
      <c r="G6" s="91">
        <v>-16867</v>
      </c>
    </row>
    <row r="7" spans="1:7" x14ac:dyDescent="0.35">
      <c r="A7" s="86" t="s">
        <v>145</v>
      </c>
      <c r="B7" s="31">
        <v>319268</v>
      </c>
      <c r="C7" s="31">
        <v>1101664</v>
      </c>
      <c r="D7" s="31">
        <v>1604600</v>
      </c>
      <c r="E7" s="31">
        <v>1647597</v>
      </c>
      <c r="F7" s="31">
        <v>1625787</v>
      </c>
      <c r="G7" s="90">
        <v>1718690</v>
      </c>
    </row>
    <row r="8" spans="1:7" x14ac:dyDescent="0.35">
      <c r="A8" s="35"/>
      <c r="B8" s="35"/>
      <c r="C8" s="35"/>
      <c r="D8" s="35"/>
      <c r="E8" s="35"/>
      <c r="F8" s="35"/>
      <c r="G8" s="35"/>
    </row>
    <row r="9" spans="1:7" x14ac:dyDescent="0.35">
      <c r="A9" s="86" t="s">
        <v>198</v>
      </c>
      <c r="B9" s="31">
        <v>326308</v>
      </c>
      <c r="C9" s="31">
        <v>1107930</v>
      </c>
      <c r="D9" s="31">
        <v>1571264</v>
      </c>
      <c r="E9" s="31">
        <v>1603479</v>
      </c>
      <c r="F9" s="31">
        <v>1633774</v>
      </c>
      <c r="G9" s="90">
        <v>1561500</v>
      </c>
    </row>
    <row r="10" spans="1:7" x14ac:dyDescent="0.35">
      <c r="A10" s="86" t="s">
        <v>199</v>
      </c>
      <c r="B10" s="41">
        <v>-10059</v>
      </c>
      <c r="C10" s="41">
        <v>-29175</v>
      </c>
      <c r="D10" s="41">
        <v>-18659</v>
      </c>
      <c r="E10" s="41">
        <v>-20286</v>
      </c>
      <c r="F10" s="41">
        <v>-40310</v>
      </c>
      <c r="G10" s="91">
        <v>-6268</v>
      </c>
    </row>
    <row r="11" spans="1:7" x14ac:dyDescent="0.35">
      <c r="A11" s="86" t="s">
        <v>200</v>
      </c>
      <c r="B11" s="31">
        <v>316249</v>
      </c>
      <c r="C11" s="31">
        <v>1078755</v>
      </c>
      <c r="D11" s="31">
        <v>1552605</v>
      </c>
      <c r="E11" s="31">
        <v>1583193</v>
      </c>
      <c r="F11" s="31">
        <v>1593464</v>
      </c>
      <c r="G11" s="90">
        <v>1555232</v>
      </c>
    </row>
    <row r="12" spans="1:7" x14ac:dyDescent="0.35">
      <c r="A12" s="86" t="s">
        <v>149</v>
      </c>
      <c r="B12" s="31">
        <v>3019</v>
      </c>
      <c r="C12" s="31">
        <v>9167</v>
      </c>
      <c r="D12" s="31">
        <v>29902</v>
      </c>
      <c r="E12" s="31">
        <v>18545</v>
      </c>
      <c r="F12" s="31">
        <v>20369</v>
      </c>
      <c r="G12" s="90">
        <v>40299</v>
      </c>
    </row>
    <row r="13" spans="1:7" x14ac:dyDescent="0.35">
      <c r="A13" s="86" t="s">
        <v>201</v>
      </c>
      <c r="B13" s="31">
        <v>319268</v>
      </c>
      <c r="C13" s="31">
        <v>1087922</v>
      </c>
      <c r="D13" s="31">
        <v>1582507</v>
      </c>
      <c r="E13" s="31">
        <v>1642310</v>
      </c>
      <c r="F13" s="31">
        <v>1613833</v>
      </c>
      <c r="G13" s="90">
        <v>1595531</v>
      </c>
    </row>
    <row r="14" spans="1:7" x14ac:dyDescent="0.35">
      <c r="A14" s="86" t="s">
        <v>202</v>
      </c>
      <c r="B14" s="31">
        <v>5</v>
      </c>
      <c r="C14" s="31">
        <v>13889</v>
      </c>
      <c r="D14" s="31">
        <v>22636</v>
      </c>
      <c r="E14" s="31">
        <v>46763</v>
      </c>
      <c r="F14" s="31">
        <v>12048</v>
      </c>
      <c r="G14" s="90">
        <v>123159</v>
      </c>
    </row>
    <row r="15" spans="1:7" x14ac:dyDescent="0.35">
      <c r="A15" s="86" t="s">
        <v>192</v>
      </c>
      <c r="B15" s="31">
        <v>319273</v>
      </c>
      <c r="C15" s="31">
        <v>1101811</v>
      </c>
      <c r="D15" s="31">
        <v>1605143</v>
      </c>
      <c r="E15" s="31">
        <v>1689073</v>
      </c>
      <c r="F15" s="31">
        <v>1625881</v>
      </c>
      <c r="G15" s="90">
        <v>1718690</v>
      </c>
    </row>
    <row r="16" spans="1:7" x14ac:dyDescent="0.35">
      <c r="A16" s="86" t="s">
        <v>153</v>
      </c>
      <c r="B16" s="31">
        <v>10059</v>
      </c>
      <c r="C16" s="31">
        <v>29027</v>
      </c>
      <c r="D16" s="31">
        <v>18625</v>
      </c>
      <c r="E16" s="31">
        <v>20286</v>
      </c>
      <c r="F16" s="31">
        <v>40299</v>
      </c>
      <c r="G16" s="90">
        <v>6004</v>
      </c>
    </row>
    <row r="17" spans="1:7" x14ac:dyDescent="0.35">
      <c r="A17" s="35"/>
      <c r="B17" s="35"/>
      <c r="C17" s="35"/>
      <c r="D17" s="35"/>
      <c r="E17" s="35"/>
      <c r="F17" s="35"/>
      <c r="G17" s="35"/>
    </row>
    <row r="18" spans="1:7" x14ac:dyDescent="0.35">
      <c r="A18" s="161" t="s">
        <v>203</v>
      </c>
      <c r="B18" s="190">
        <v>21773</v>
      </c>
      <c r="C18" s="190">
        <v>109424</v>
      </c>
      <c r="D18" s="190">
        <v>191185</v>
      </c>
      <c r="E18" s="190">
        <v>4732</v>
      </c>
      <c r="F18" s="190">
        <v>85</v>
      </c>
      <c r="G18" s="191">
        <v>3877</v>
      </c>
    </row>
    <row r="19" spans="1:7" x14ac:dyDescent="0.35">
      <c r="A19" s="161" t="s">
        <v>204</v>
      </c>
      <c r="B19" s="47">
        <v>243377</v>
      </c>
      <c r="C19" s="47">
        <v>12071</v>
      </c>
      <c r="D19" s="47">
        <v>4626</v>
      </c>
      <c r="E19" s="47">
        <v>85</v>
      </c>
      <c r="F19" s="47">
        <v>3958</v>
      </c>
      <c r="G19" s="30">
        <v>1283</v>
      </c>
    </row>
    <row r="20" spans="1:7" x14ac:dyDescent="0.35">
      <c r="A20" s="74"/>
      <c r="B20" s="75"/>
      <c r="C20" s="75"/>
      <c r="D20" s="75"/>
      <c r="E20" s="75"/>
      <c r="F20" s="75"/>
      <c r="G20" s="75"/>
    </row>
    <row r="21" spans="1:7" x14ac:dyDescent="0.35">
      <c r="A21" s="86" t="s">
        <v>154</v>
      </c>
      <c r="B21" s="93">
        <v>1750</v>
      </c>
      <c r="C21" s="93">
        <v>4861150</v>
      </c>
      <c r="D21" s="93">
        <v>7922600</v>
      </c>
      <c r="E21" s="93">
        <v>15572079</v>
      </c>
      <c r="F21" s="93">
        <v>3807168</v>
      </c>
      <c r="G21" s="179">
        <v>36947700</v>
      </c>
    </row>
    <row r="22" spans="1:7" x14ac:dyDescent="0.35">
      <c r="A22" s="117" t="s">
        <v>195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353F-98CB-4D17-8030-F022A644CFED}">
  <dimension ref="A1:G19"/>
  <sheetViews>
    <sheetView showGridLines="0" workbookViewId="0"/>
  </sheetViews>
  <sheetFormatPr defaultRowHeight="14.5" x14ac:dyDescent="0.35"/>
  <cols>
    <col min="1" max="1" width="47.1796875" customWidth="1"/>
    <col min="2" max="7" width="12.54296875" customWidth="1"/>
  </cols>
  <sheetData>
    <row r="1" spans="1:7" ht="15.5" x14ac:dyDescent="0.35">
      <c r="A1" s="15" t="s">
        <v>205</v>
      </c>
    </row>
    <row r="2" spans="1:7" ht="15.5" x14ac:dyDescent="0.35">
      <c r="A2" s="99" t="s">
        <v>206</v>
      </c>
      <c r="B2" s="87">
        <v>2016</v>
      </c>
      <c r="C2" s="87">
        <v>2017</v>
      </c>
      <c r="D2" s="87">
        <v>2018</v>
      </c>
      <c r="E2" s="87">
        <v>2019</v>
      </c>
      <c r="F2" s="87">
        <v>2020</v>
      </c>
      <c r="G2" s="87">
        <v>2021</v>
      </c>
    </row>
    <row r="3" spans="1:7" ht="15.5" x14ac:dyDescent="0.35">
      <c r="A3" s="85" t="s">
        <v>141</v>
      </c>
      <c r="B3" s="47">
        <v>46864429</v>
      </c>
      <c r="C3" s="47">
        <v>45715742</v>
      </c>
      <c r="D3" s="47">
        <v>46409960</v>
      </c>
      <c r="E3" s="47">
        <v>44705757.244186766</v>
      </c>
      <c r="F3" s="47">
        <v>43673802</v>
      </c>
      <c r="G3" s="30">
        <v>44374196</v>
      </c>
    </row>
    <row r="4" spans="1:7" ht="15.5" x14ac:dyDescent="0.35">
      <c r="A4" s="85" t="s">
        <v>142</v>
      </c>
      <c r="B4" s="89">
        <v>0.11000076411898671</v>
      </c>
      <c r="C4" s="89">
        <v>0.12000336776771554</v>
      </c>
      <c r="D4" s="89">
        <v>0.13000090928757535</v>
      </c>
      <c r="E4" s="89">
        <v>0.14000076021112151</v>
      </c>
      <c r="F4" s="89">
        <v>0.15806787327560812</v>
      </c>
      <c r="G4" s="38">
        <v>0.17653320411709542</v>
      </c>
    </row>
    <row r="5" spans="1:7" ht="15.5" x14ac:dyDescent="0.35">
      <c r="A5" s="85" t="s">
        <v>143</v>
      </c>
      <c r="B5" s="47">
        <v>5155123</v>
      </c>
      <c r="C5" s="47">
        <v>5486043</v>
      </c>
      <c r="D5" s="47">
        <v>6033337</v>
      </c>
      <c r="E5" s="47">
        <v>6258840</v>
      </c>
      <c r="F5" s="47">
        <v>6903425</v>
      </c>
      <c r="G5" s="30">
        <v>7833519</v>
      </c>
    </row>
    <row r="6" spans="1:7" ht="15.5" x14ac:dyDescent="0.35">
      <c r="A6" s="85" t="s">
        <v>144</v>
      </c>
      <c r="B6" s="82">
        <v>-4496</v>
      </c>
      <c r="C6" s="82">
        <v>-1328</v>
      </c>
      <c r="D6" s="82">
        <v>-371746</v>
      </c>
      <c r="E6" s="82">
        <v>-122188</v>
      </c>
      <c r="F6" s="82">
        <v>-72630</v>
      </c>
      <c r="G6" s="40">
        <v>-77282</v>
      </c>
    </row>
    <row r="7" spans="1:7" ht="15.5" x14ac:dyDescent="0.35">
      <c r="A7" s="85" t="s">
        <v>145</v>
      </c>
      <c r="B7" s="47">
        <v>5150627</v>
      </c>
      <c r="C7" s="47">
        <v>5484715</v>
      </c>
      <c r="D7" s="47">
        <v>5661591</v>
      </c>
      <c r="E7" s="47">
        <v>6136652</v>
      </c>
      <c r="F7" s="47">
        <v>6830795</v>
      </c>
      <c r="G7" s="30">
        <v>7756237</v>
      </c>
    </row>
    <row r="8" spans="1:7" ht="15.5" x14ac:dyDescent="0.35">
      <c r="A8" s="35"/>
      <c r="B8" s="42"/>
      <c r="C8" s="42"/>
      <c r="D8" s="42"/>
      <c r="E8" s="42"/>
      <c r="F8" s="42"/>
      <c r="G8" s="42"/>
    </row>
    <row r="9" spans="1:7" ht="15.5" x14ac:dyDescent="0.35">
      <c r="A9" s="85" t="s">
        <v>146</v>
      </c>
      <c r="B9" s="47">
        <v>5214992</v>
      </c>
      <c r="C9" s="47">
        <v>5809077</v>
      </c>
      <c r="D9" s="47">
        <v>5446324</v>
      </c>
      <c r="E9" s="47">
        <v>5785935</v>
      </c>
      <c r="F9" s="47">
        <v>6669382</v>
      </c>
      <c r="G9" s="30">
        <v>8024413</v>
      </c>
    </row>
    <row r="10" spans="1:7" ht="15.5" x14ac:dyDescent="0.35">
      <c r="A10" s="85" t="s">
        <v>147</v>
      </c>
      <c r="B10" s="82">
        <v>-548794</v>
      </c>
      <c r="C10" s="82">
        <v>-842962</v>
      </c>
      <c r="D10" s="82">
        <v>-617666</v>
      </c>
      <c r="E10" s="82">
        <v>-362729</v>
      </c>
      <c r="F10" s="82">
        <v>-339900</v>
      </c>
      <c r="G10" s="40">
        <v>-713131</v>
      </c>
    </row>
    <row r="11" spans="1:7" ht="15.5" x14ac:dyDescent="0.35">
      <c r="A11" s="85" t="s">
        <v>148</v>
      </c>
      <c r="B11" s="47">
        <v>4666198</v>
      </c>
      <c r="C11" s="47">
        <v>4966115</v>
      </c>
      <c r="D11" s="47">
        <v>4828658</v>
      </c>
      <c r="E11" s="47">
        <v>5423206</v>
      </c>
      <c r="F11" s="47">
        <v>6329482</v>
      </c>
      <c r="G11" s="30">
        <v>7311282</v>
      </c>
    </row>
    <row r="12" spans="1:7" ht="15.5" x14ac:dyDescent="0.35">
      <c r="A12" s="85" t="s">
        <v>149</v>
      </c>
      <c r="B12" s="47">
        <v>484042</v>
      </c>
      <c r="C12" s="47">
        <v>501954</v>
      </c>
      <c r="D12" s="47">
        <v>791667</v>
      </c>
      <c r="E12" s="47">
        <v>643826</v>
      </c>
      <c r="F12" s="47">
        <v>487574</v>
      </c>
      <c r="G12" s="30">
        <v>318759</v>
      </c>
    </row>
    <row r="13" spans="1:7" ht="15.5" x14ac:dyDescent="0.35">
      <c r="A13" s="85" t="s">
        <v>150</v>
      </c>
      <c r="B13" s="47">
        <v>5150240</v>
      </c>
      <c r="C13" s="47">
        <v>5468069</v>
      </c>
      <c r="D13" s="47">
        <v>5620325</v>
      </c>
      <c r="E13" s="47">
        <v>6067032</v>
      </c>
      <c r="F13" s="47">
        <v>6817056</v>
      </c>
      <c r="G13" s="30">
        <v>7630041</v>
      </c>
    </row>
    <row r="14" spans="1:7" ht="15.5" x14ac:dyDescent="0.35">
      <c r="A14" s="85" t="s">
        <v>151</v>
      </c>
      <c r="B14" s="47">
        <v>333</v>
      </c>
      <c r="C14" s="47">
        <v>16732</v>
      </c>
      <c r="D14" s="47">
        <v>42921</v>
      </c>
      <c r="E14" s="47">
        <v>70640</v>
      </c>
      <c r="F14" s="47">
        <v>13833</v>
      </c>
      <c r="G14" s="30">
        <v>125964</v>
      </c>
    </row>
    <row r="15" spans="1:7" ht="15.5" x14ac:dyDescent="0.35">
      <c r="A15" s="85" t="s">
        <v>152</v>
      </c>
      <c r="B15" s="47">
        <v>5150573</v>
      </c>
      <c r="C15" s="47">
        <v>5484801</v>
      </c>
      <c r="D15" s="47">
        <v>5663246</v>
      </c>
      <c r="E15" s="47">
        <v>6137672</v>
      </c>
      <c r="F15" s="47">
        <v>6830889</v>
      </c>
      <c r="G15" s="30">
        <v>7756005</v>
      </c>
    </row>
    <row r="16" spans="1:7" ht="15.5" x14ac:dyDescent="0.35">
      <c r="A16" s="85" t="s">
        <v>153</v>
      </c>
      <c r="B16" s="47">
        <v>548792</v>
      </c>
      <c r="C16" s="47">
        <v>835616</v>
      </c>
      <c r="D16" s="47">
        <v>613844</v>
      </c>
      <c r="E16" s="47">
        <v>361205</v>
      </c>
      <c r="F16" s="47">
        <v>339471</v>
      </c>
      <c r="G16" s="30">
        <v>712150</v>
      </c>
    </row>
    <row r="17" spans="1:7" ht="15.5" x14ac:dyDescent="0.35">
      <c r="A17" s="35"/>
      <c r="B17" s="42"/>
      <c r="C17" s="42"/>
      <c r="D17" s="42"/>
      <c r="E17" s="42"/>
      <c r="F17" s="42"/>
      <c r="G17" s="42"/>
    </row>
    <row r="18" spans="1:7" ht="15.5" x14ac:dyDescent="0.35">
      <c r="A18" s="85" t="s">
        <v>154</v>
      </c>
      <c r="B18" s="94">
        <v>47618</v>
      </c>
      <c r="C18" s="94">
        <v>5497431</v>
      </c>
      <c r="D18" s="94">
        <v>16563295.9</v>
      </c>
      <c r="E18" s="94">
        <v>25215384.960000001</v>
      </c>
      <c r="F18" s="94">
        <v>4291715.51</v>
      </c>
      <c r="G18" s="180">
        <v>37336790</v>
      </c>
    </row>
    <row r="19" spans="1:7" x14ac:dyDescent="0.35">
      <c r="A19" s="117" t="s">
        <v>195</v>
      </c>
    </row>
  </sheetData>
  <pageMargins left="0.5" right="0.45" top="0.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5175-9F42-44F8-A9B5-B48C3D68F7D4}">
  <dimension ref="A1:H32"/>
  <sheetViews>
    <sheetView showGridLines="0" topLeftCell="G1" workbookViewId="0">
      <selection activeCell="G18" sqref="G18"/>
    </sheetView>
  </sheetViews>
  <sheetFormatPr defaultRowHeight="14.5" x14ac:dyDescent="0.35"/>
  <cols>
    <col min="1" max="1" width="44.81640625" customWidth="1"/>
    <col min="2" max="3" width="12.26953125" bestFit="1" customWidth="1"/>
    <col min="4" max="4" width="11.1796875" bestFit="1" customWidth="1"/>
    <col min="5" max="5" width="10.54296875" bestFit="1" customWidth="1"/>
    <col min="6" max="6" width="11.1796875" bestFit="1" customWidth="1"/>
    <col min="7" max="7" width="11.81640625" bestFit="1" customWidth="1"/>
    <col min="8" max="9" width="9.453125" bestFit="1" customWidth="1"/>
    <col min="10" max="11" width="10.54296875" bestFit="1" customWidth="1"/>
    <col min="12" max="12" width="11" bestFit="1" customWidth="1"/>
    <col min="13" max="14" width="9.54296875" bestFit="1" customWidth="1"/>
  </cols>
  <sheetData>
    <row r="1" spans="1:7" ht="15.5" x14ac:dyDescent="0.35">
      <c r="A1" s="15" t="s">
        <v>207</v>
      </c>
      <c r="C1" s="1"/>
      <c r="D1" s="1"/>
      <c r="E1" s="1"/>
    </row>
    <row r="2" spans="1:7" s="3" customFormat="1" ht="15.5" x14ac:dyDescent="0.3">
      <c r="A2" s="99" t="s">
        <v>208</v>
      </c>
      <c r="B2" s="124">
        <v>2016</v>
      </c>
      <c r="C2" s="124">
        <v>2017</v>
      </c>
      <c r="D2" s="124">
        <v>2018</v>
      </c>
      <c r="E2" s="124">
        <v>2019</v>
      </c>
      <c r="F2" s="124">
        <v>2020</v>
      </c>
      <c r="G2" s="124">
        <v>2021</v>
      </c>
    </row>
    <row r="3" spans="1:7" ht="15.5" x14ac:dyDescent="0.35">
      <c r="A3" s="86" t="s">
        <v>141</v>
      </c>
      <c r="B3" s="41">
        <v>46864429</v>
      </c>
      <c r="C3" s="41">
        <v>45715742</v>
      </c>
      <c r="D3" s="31">
        <v>46409960</v>
      </c>
      <c r="E3" s="31">
        <v>44705757.244186766</v>
      </c>
      <c r="F3" s="47">
        <v>43673802</v>
      </c>
      <c r="G3" s="30">
        <v>44374196</v>
      </c>
    </row>
    <row r="4" spans="1:7" ht="15.5" x14ac:dyDescent="0.35">
      <c r="A4" s="86" t="s">
        <v>116</v>
      </c>
      <c r="B4" s="41">
        <v>2.5319000000000001E-2</v>
      </c>
      <c r="C4" s="41">
        <v>2.5909000000000001E-2</v>
      </c>
      <c r="D4" s="39">
        <v>2.6155000000000001E-2</v>
      </c>
      <c r="E4" s="39">
        <v>2.6883785760194942E-2</v>
      </c>
      <c r="F4" s="89">
        <v>3.2056929689794351E-2</v>
      </c>
      <c r="G4" s="38">
        <v>3.5634831558412912E-2</v>
      </c>
    </row>
    <row r="5" spans="1:7" ht="15.5" x14ac:dyDescent="0.35">
      <c r="A5" s="86" t="s">
        <v>143</v>
      </c>
      <c r="B5" s="41">
        <v>1186394</v>
      </c>
      <c r="C5" s="41">
        <v>1184485</v>
      </c>
      <c r="D5" s="31">
        <v>1213892</v>
      </c>
      <c r="E5" s="31">
        <v>1201860</v>
      </c>
      <c r="F5" s="47">
        <v>1400048</v>
      </c>
      <c r="G5" s="30">
        <v>1581267</v>
      </c>
    </row>
    <row r="6" spans="1:7" ht="15.5" x14ac:dyDescent="0.35">
      <c r="A6" s="86" t="s">
        <v>144</v>
      </c>
      <c r="B6" s="41">
        <v>-1035</v>
      </c>
      <c r="C6" s="41">
        <v>-175</v>
      </c>
      <c r="D6" s="41">
        <v>-83188</v>
      </c>
      <c r="E6" s="41">
        <v>-23296</v>
      </c>
      <c r="F6" s="82">
        <v>-16819</v>
      </c>
      <c r="G6" s="40">
        <v>-15301</v>
      </c>
    </row>
    <row r="7" spans="1:7" ht="15.5" x14ac:dyDescent="0.35">
      <c r="A7" s="86" t="s">
        <v>145</v>
      </c>
      <c r="B7" s="41">
        <v>1185359</v>
      </c>
      <c r="C7" s="41">
        <v>1184310</v>
      </c>
      <c r="D7" s="31">
        <v>1130704</v>
      </c>
      <c r="E7" s="31">
        <v>1178564</v>
      </c>
      <c r="F7" s="47">
        <v>1383229</v>
      </c>
      <c r="G7" s="30">
        <v>1565966</v>
      </c>
    </row>
    <row r="8" spans="1:7" ht="15.5" x14ac:dyDescent="0.35">
      <c r="A8" s="35"/>
      <c r="B8" s="35"/>
      <c r="C8" s="35"/>
      <c r="D8" s="35"/>
      <c r="E8" s="35"/>
      <c r="F8" s="42"/>
      <c r="G8" s="42"/>
    </row>
    <row r="9" spans="1:7" ht="15.5" x14ac:dyDescent="0.35">
      <c r="A9" s="86" t="s">
        <v>209</v>
      </c>
      <c r="B9" s="41">
        <v>561324</v>
      </c>
      <c r="C9" s="41">
        <v>783698</v>
      </c>
      <c r="D9" s="31">
        <v>1000422</v>
      </c>
      <c r="E9" s="31">
        <v>1236778</v>
      </c>
      <c r="F9" s="47">
        <v>1152212</v>
      </c>
      <c r="G9" s="30">
        <v>1345894</v>
      </c>
    </row>
    <row r="10" spans="1:7" ht="15.5" x14ac:dyDescent="0.35">
      <c r="A10" s="86" t="s">
        <v>210</v>
      </c>
      <c r="B10" s="41">
        <v>-18017</v>
      </c>
      <c r="C10" s="41">
        <v>-7867</v>
      </c>
      <c r="D10" s="41">
        <v>-46415</v>
      </c>
      <c r="E10" s="41">
        <v>-116773</v>
      </c>
      <c r="F10" s="82">
        <v>-22927</v>
      </c>
      <c r="G10" s="40">
        <v>-17177</v>
      </c>
    </row>
    <row r="11" spans="1:7" ht="15.5" x14ac:dyDescent="0.35">
      <c r="A11" s="86" t="s">
        <v>211</v>
      </c>
      <c r="B11" s="31">
        <v>543307</v>
      </c>
      <c r="C11" s="31">
        <v>775831</v>
      </c>
      <c r="D11" s="31">
        <v>954007</v>
      </c>
      <c r="E11" s="31">
        <v>1120005</v>
      </c>
      <c r="F11" s="47">
        <v>1129285</v>
      </c>
      <c r="G11" s="30">
        <v>1328717</v>
      </c>
    </row>
    <row r="12" spans="1:7" ht="15.5" x14ac:dyDescent="0.35">
      <c r="A12" s="86" t="s">
        <v>149</v>
      </c>
      <c r="B12" s="31">
        <v>7317</v>
      </c>
      <c r="C12" s="31">
        <v>18016</v>
      </c>
      <c r="D12" s="31">
        <v>7681</v>
      </c>
      <c r="E12" s="31">
        <v>45724</v>
      </c>
      <c r="F12" s="47">
        <v>116976</v>
      </c>
      <c r="G12" s="30">
        <v>22867</v>
      </c>
    </row>
    <row r="13" spans="1:7" ht="15.5" x14ac:dyDescent="0.35">
      <c r="A13" s="86" t="s">
        <v>212</v>
      </c>
      <c r="B13" s="31">
        <v>550624</v>
      </c>
      <c r="C13" s="31">
        <v>793847</v>
      </c>
      <c r="D13" s="31">
        <v>961688</v>
      </c>
      <c r="E13" s="31">
        <v>1165729</v>
      </c>
      <c r="F13" s="47">
        <v>1246261</v>
      </c>
      <c r="G13" s="30">
        <v>1351584</v>
      </c>
    </row>
    <row r="14" spans="1:7" ht="15.5" x14ac:dyDescent="0.35">
      <c r="A14" s="86" t="s">
        <v>213</v>
      </c>
      <c r="B14" s="31">
        <v>634720</v>
      </c>
      <c r="C14" s="31">
        <v>390463</v>
      </c>
      <c r="D14" s="31">
        <v>169016</v>
      </c>
      <c r="E14" s="31">
        <v>12602</v>
      </c>
      <c r="F14" s="47">
        <v>137477</v>
      </c>
      <c r="G14" s="30">
        <v>214382</v>
      </c>
    </row>
    <row r="15" spans="1:7" ht="15.5" x14ac:dyDescent="0.35">
      <c r="A15" s="86" t="s">
        <v>192</v>
      </c>
      <c r="B15" s="31">
        <v>1185344</v>
      </c>
      <c r="C15" s="31">
        <v>1184310</v>
      </c>
      <c r="D15" s="31">
        <v>1130704</v>
      </c>
      <c r="E15" s="31">
        <v>1178331</v>
      </c>
      <c r="F15" s="47">
        <v>1383738</v>
      </c>
      <c r="G15" s="30">
        <v>1565966</v>
      </c>
    </row>
    <row r="16" spans="1:7" ht="15.5" x14ac:dyDescent="0.35">
      <c r="A16" s="86" t="s">
        <v>153</v>
      </c>
      <c r="B16" s="31">
        <v>18017</v>
      </c>
      <c r="C16" s="31">
        <v>7680</v>
      </c>
      <c r="D16" s="31">
        <v>46314</v>
      </c>
      <c r="E16" s="31">
        <v>116736</v>
      </c>
      <c r="F16" s="47">
        <v>22867</v>
      </c>
      <c r="G16" s="30">
        <v>17177</v>
      </c>
    </row>
    <row r="18" spans="1:8" ht="15.5" x14ac:dyDescent="0.35">
      <c r="A18" s="86" t="s">
        <v>154</v>
      </c>
      <c r="B18" s="49">
        <v>17454800</v>
      </c>
      <c r="C18" s="49">
        <v>10850967</v>
      </c>
      <c r="D18" s="49">
        <v>4783152.7999999989</v>
      </c>
      <c r="E18" s="49">
        <v>364323.81999999995</v>
      </c>
      <c r="F18" s="49">
        <v>4037699.49</v>
      </c>
      <c r="G18" s="125">
        <v>6377864.5</v>
      </c>
    </row>
    <row r="19" spans="1:8" ht="15.5" x14ac:dyDescent="0.35">
      <c r="A19" s="45"/>
      <c r="B19" s="45"/>
      <c r="C19" s="45"/>
      <c r="D19" s="45"/>
      <c r="E19" s="45"/>
      <c r="F19" s="45"/>
      <c r="G19" s="185"/>
    </row>
    <row r="21" spans="1:8" ht="15.5" x14ac:dyDescent="0.35">
      <c r="A21" s="15" t="s">
        <v>214</v>
      </c>
    </row>
    <row r="22" spans="1:8" ht="15" x14ac:dyDescent="0.35">
      <c r="A22" s="85" t="s">
        <v>163</v>
      </c>
      <c r="B22" s="124">
        <v>2016</v>
      </c>
      <c r="C22" s="124">
        <v>2017</v>
      </c>
      <c r="D22" s="124">
        <v>2018</v>
      </c>
      <c r="E22" s="124">
        <v>2019</v>
      </c>
      <c r="F22" s="124">
        <v>2020</v>
      </c>
      <c r="G22" s="102">
        <v>2021</v>
      </c>
      <c r="H22" s="126">
        <v>20.21</v>
      </c>
    </row>
    <row r="23" spans="1:8" ht="15.5" x14ac:dyDescent="0.35">
      <c r="A23" s="85" t="s">
        <v>170</v>
      </c>
      <c r="B23" s="46">
        <v>14461</v>
      </c>
      <c r="C23" s="46">
        <v>19439</v>
      </c>
      <c r="D23" s="46">
        <v>18822</v>
      </c>
      <c r="E23" s="46">
        <v>12180</v>
      </c>
      <c r="F23" s="46">
        <v>16776</v>
      </c>
      <c r="G23" s="166">
        <v>22266</v>
      </c>
      <c r="H23" s="78">
        <v>1.654365054008711E-2</v>
      </c>
    </row>
    <row r="24" spans="1:8" ht="15.5" x14ac:dyDescent="0.35">
      <c r="A24" s="85" t="s">
        <v>171</v>
      </c>
      <c r="B24" s="46">
        <v>112269</v>
      </c>
      <c r="C24" s="46">
        <v>130374</v>
      </c>
      <c r="D24" s="46">
        <v>152452</v>
      </c>
      <c r="E24" s="46">
        <v>147406</v>
      </c>
      <c r="F24" s="46">
        <v>112860</v>
      </c>
      <c r="G24" s="166">
        <v>131608</v>
      </c>
      <c r="H24" s="78">
        <v>9.7784818120892139E-2</v>
      </c>
    </row>
    <row r="25" spans="1:8" ht="15.5" x14ac:dyDescent="0.35">
      <c r="A25" s="193" t="s">
        <v>172</v>
      </c>
      <c r="B25" s="83">
        <v>180920</v>
      </c>
      <c r="C25" s="83">
        <v>246270</v>
      </c>
      <c r="D25" s="83">
        <v>291645</v>
      </c>
      <c r="E25" s="83">
        <v>261855</v>
      </c>
      <c r="F25" s="83">
        <v>234313</v>
      </c>
      <c r="G25" s="164">
        <v>265313</v>
      </c>
      <c r="H25" s="84">
        <v>0.19712770842280297</v>
      </c>
    </row>
    <row r="26" spans="1:8" ht="15.5" x14ac:dyDescent="0.35">
      <c r="A26" s="85" t="s">
        <v>173</v>
      </c>
      <c r="B26" s="46">
        <v>87538</v>
      </c>
      <c r="C26" s="46">
        <v>133297</v>
      </c>
      <c r="D26" s="46">
        <v>130095</v>
      </c>
      <c r="E26" s="46">
        <v>143651</v>
      </c>
      <c r="F26" s="46">
        <v>121027</v>
      </c>
      <c r="G26" s="166">
        <v>186446</v>
      </c>
      <c r="H26" s="78">
        <v>0.13852948300534812</v>
      </c>
    </row>
    <row r="27" spans="1:8" ht="15.5" x14ac:dyDescent="0.35">
      <c r="A27" s="85" t="s">
        <v>176</v>
      </c>
      <c r="B27" s="46">
        <v>2777</v>
      </c>
      <c r="C27" s="46">
        <v>35132</v>
      </c>
      <c r="D27" s="46">
        <v>170819</v>
      </c>
      <c r="E27" s="46">
        <v>394040</v>
      </c>
      <c r="F27" s="46">
        <v>427153</v>
      </c>
      <c r="G27" s="166">
        <v>4408</v>
      </c>
      <c r="H27" s="78">
        <v>3.2751464825610337E-3</v>
      </c>
    </row>
    <row r="28" spans="1:8" ht="15.5" x14ac:dyDescent="0.35">
      <c r="A28" s="85" t="s">
        <v>174</v>
      </c>
      <c r="B28" s="46">
        <v>151251</v>
      </c>
      <c r="C28" s="46">
        <v>3478</v>
      </c>
      <c r="D28" s="46">
        <v>3933</v>
      </c>
      <c r="E28" s="46">
        <v>3992</v>
      </c>
      <c r="F28" s="46">
        <v>3178</v>
      </c>
      <c r="G28" s="166">
        <v>230809</v>
      </c>
      <c r="H28" s="78">
        <v>0.17149121699034248</v>
      </c>
    </row>
    <row r="29" spans="1:8" ht="15.5" x14ac:dyDescent="0.35">
      <c r="A29" s="85" t="s">
        <v>175</v>
      </c>
      <c r="B29" s="46">
        <v>0</v>
      </c>
      <c r="C29" s="46">
        <v>216021</v>
      </c>
      <c r="D29" s="46">
        <v>232655</v>
      </c>
      <c r="E29" s="46">
        <v>273654</v>
      </c>
      <c r="F29" s="46">
        <v>236988</v>
      </c>
      <c r="G29" s="166">
        <v>505044</v>
      </c>
      <c r="H29" s="78">
        <v>0.37524797643796615</v>
      </c>
    </row>
    <row r="30" spans="1:8" ht="15" x14ac:dyDescent="0.35">
      <c r="A30" s="85" t="s">
        <v>215</v>
      </c>
      <c r="B30" s="88">
        <v>549216</v>
      </c>
      <c r="C30" s="88">
        <v>784011</v>
      </c>
      <c r="D30" s="88">
        <v>1000421</v>
      </c>
      <c r="E30" s="88">
        <v>1236778</v>
      </c>
      <c r="F30" s="88">
        <v>1152295</v>
      </c>
      <c r="G30" s="165">
        <v>1345894</v>
      </c>
      <c r="H30" s="127">
        <v>1</v>
      </c>
    </row>
    <row r="32" spans="1:8" x14ac:dyDescent="0.35">
      <c r="A32" s="77"/>
    </row>
  </sheetData>
  <pageMargins left="0.7" right="0.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C21C12425F74D99F494F4DBFD9559" ma:contentTypeVersion="14" ma:contentTypeDescription="Create a new document." ma:contentTypeScope="" ma:versionID="44ebc37dcb956644415c5565d2e232e0">
  <xsd:schema xmlns:xsd="http://www.w3.org/2001/XMLSchema" xmlns:xs="http://www.w3.org/2001/XMLSchema" xmlns:p="http://schemas.microsoft.com/office/2006/metadata/properties" xmlns:ns2="2faba9cb-4d41-40e0-aeca-46929bac230a" xmlns:ns3="d7af4645-1844-4c31-acd5-c35a218e8163" targetNamespace="http://schemas.microsoft.com/office/2006/metadata/properties" ma:root="true" ma:fieldsID="1d670c81fcf377a8be802f3493236356" ns2:_="" ns3:_="">
    <xsd:import namespace="2faba9cb-4d41-40e0-aeca-46929bac230a"/>
    <xsd:import namespace="d7af4645-1844-4c31-acd5-c35a218e8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ba9cb-4d41-40e0-aeca-46929bac23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f4645-1844-4c31-acd5-c35a218e816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a1c6ccf-a508-4721-8566-13cd9720565b}" ma:internalName="TaxCatchAll" ma:showField="CatchAllData" ma:web="d7af4645-1844-4c31-acd5-c35a218e81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ba9cb-4d41-40e0-aeca-46929bac230a">
      <Terms xmlns="http://schemas.microsoft.com/office/infopath/2007/PartnerControls"/>
    </lcf76f155ced4ddcb4097134ff3c332f>
    <TaxCatchAll xmlns="d7af4645-1844-4c31-acd5-c35a218e8163" xsi:nil="true"/>
  </documentManagement>
</p:properties>
</file>

<file path=customXml/itemProps1.xml><?xml version="1.0" encoding="utf-8"?>
<ds:datastoreItem xmlns:ds="http://schemas.openxmlformats.org/officeDocument/2006/customXml" ds:itemID="{963C5BE6-C33F-4BB1-B2B1-2A4B94C699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ba9cb-4d41-40e0-aeca-46929bac230a"/>
    <ds:schemaRef ds:uri="d7af4645-1844-4c31-acd5-c35a218e8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2C1683-1F74-4642-BEE6-50E1960312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68C9F1-9D66-4BC2-AAA2-3161DE84623F}">
  <ds:schemaRefs>
    <ds:schemaRef ds:uri="http://schemas.microsoft.com/office/2006/metadata/properties"/>
    <ds:schemaRef ds:uri="http://schemas.microsoft.com/office/infopath/2007/PartnerControls"/>
    <ds:schemaRef ds:uri="2faba9cb-4d41-40e0-aeca-46929bac230a"/>
    <ds:schemaRef ds:uri="d7af4645-1844-4c31-acd5-c35a218e81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Cover</vt:lpstr>
      <vt:lpstr>1. Index</vt:lpstr>
      <vt:lpstr>2. Min. Std.</vt:lpstr>
      <vt:lpstr>3. RPS Class I</vt:lpstr>
      <vt:lpstr>3. RPS Class I Graphics</vt:lpstr>
      <vt:lpstr>4. SREC</vt:lpstr>
      <vt:lpstr>5. SREC II</vt:lpstr>
      <vt:lpstr>6. Class I Combined</vt:lpstr>
      <vt:lpstr>7. RPS Class II</vt:lpstr>
      <vt:lpstr>7. RPS Class II Graphics</vt:lpstr>
      <vt:lpstr>8. Waste-to-Energy</vt:lpstr>
      <vt:lpstr>9. APS</vt:lpstr>
      <vt:lpstr>9. APS Graphics</vt:lpstr>
      <vt:lpstr>10. CPS</vt:lpstr>
      <vt:lpstr>10. CPS Graphics</vt:lpstr>
      <vt:lpstr>11. CES</vt:lpstr>
      <vt:lpstr>12. CES-E</vt:lpstr>
      <vt:lpstr>13. Est. Costs</vt:lpstr>
      <vt:lpstr>14. Suppliers</vt:lpstr>
      <vt:lpstr>15. Non-Compliance</vt:lpstr>
      <vt:lpstr>16. EDC Report Tables</vt:lpstr>
      <vt:lpstr>17. Voluntary Green RECs</vt:lpstr>
      <vt:lpstr>'14. Suppliers'!_Hlk51755206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Wassam, John (ENE)</dc:creator>
  <cp:keywords/>
  <dc:description/>
  <cp:lastModifiedBy>Wassam, John (ENE)</cp:lastModifiedBy>
  <cp:revision/>
  <dcterms:created xsi:type="dcterms:W3CDTF">2022-08-02T15:34:25Z</dcterms:created>
  <dcterms:modified xsi:type="dcterms:W3CDTF">2024-09-05T20:40:55Z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0x0101004BAC21C12425F74D99F494F4DBFD9559</vt:lpwstr>
  </property>
  <property fmtid="{D5CDD505-2E9C-101B-9397-08002B2CF9AE}" pid="3" name="MediaServiceImageTags">
    <vt:lpwstr/>
  </property>
</Properties>
</file>