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W:\Tm-AltTech\SMART\Guidelines\VOE Workbook\"/>
    </mc:Choice>
  </mc:AlternateContent>
  <xr:revisionPtr revIDLastSave="0" documentId="8_{E587205B-1B05-4947-8218-81F2923D15E2}" xr6:coauthVersionLast="43" xr6:coauthVersionMax="43" xr10:uidLastSave="{00000000-0000-0000-0000-000000000000}"/>
  <bookViews>
    <workbookView xWindow="28680" yWindow="-120" windowWidth="29040" windowHeight="15840" tabRatio="875" xr2:uid="{00000000-000D-0000-FFFF-FFFF00000000}"/>
  </bookViews>
  <sheets>
    <sheet name="Calculator" sheetId="12" r:id="rId1"/>
    <sheet name="Unitil" sheetId="9" r:id="rId2"/>
    <sheet name="National Grid" sheetId="20" r:id="rId3"/>
    <sheet name="Eversource" sheetId="21" r:id="rId4"/>
    <sheet name="Basic Service Rates" sheetId="11" r:id="rId5"/>
    <sheet name="Base Compensation Rates" sheetId="13" r:id="rId6"/>
    <sheet name="Compensation Rate Adders" sheetId="14" r:id="rId7"/>
    <sheet name="Last Updated" sheetId="22" r:id="rId8"/>
    <sheet name="Tables" sheetId="15" state="hidden" r:id="rId9"/>
    <sheet name="VOE" sheetId="19" state="hidden" r:id="rId10"/>
    <sheet name="Base rates" sheetId="16" state="hidden" r:id="rId11"/>
    <sheet name="Adders" sheetId="18" state="hidden" r:id="rId12"/>
  </sheets>
  <externalReferences>
    <externalReference r:id="rId13"/>
  </externalReferences>
  <definedNames>
    <definedName name="Cambridge" localSheetId="3">[1]!Table16[Cambridge]</definedName>
    <definedName name="Cambridge">Table16[Cambridge]</definedName>
    <definedName name="CapacityBlock" localSheetId="3">[1]!Table5[Capacity Block]</definedName>
    <definedName name="CapacityBlock">Table5[Capacity Block]</definedName>
    <definedName name="EasternMass" localSheetId="3">[1]!Table6[EasernMass]</definedName>
    <definedName name="EasternMass">Table31[EasternMass]</definedName>
    <definedName name="EDC" localSheetId="3">[1]!Table1[Electric Distribution Company]</definedName>
    <definedName name="EDC">Table1[Electric Distribution Company]</definedName>
    <definedName name="Eversource" localSheetId="3">[1]!Table14[Eversource]</definedName>
    <definedName name="Eversource">Table14[Eversource]</definedName>
    <definedName name="EversourceCambridge" localSheetId="3">[1]!Table21[EversourceCambridge]</definedName>
    <definedName name="EversourceCambridge">Table21[EversourceCambridge]</definedName>
    <definedName name="EversourceGreaterBoston" localSheetId="3">[1]!Table22[EversourceGreaterBoston]</definedName>
    <definedName name="EversourceGreaterBoston">Table22[EversourceGreaterBoston]</definedName>
    <definedName name="EversourceSouthShoreCCVineyard">Table23[EversourceSouthShoreCCVineyard]</definedName>
    <definedName name="EversourceSouthShoreCCVinyard" localSheetId="3">[1]!Table23[EversourceSouthShore,CC,Vinyard]</definedName>
    <definedName name="EversourceSouthShoreCCVinyard">Table23[EversourceSouthShoreCCVineyard]</definedName>
    <definedName name="EversourceWesternMass" localSheetId="3">[1]!Table24[EversourceWesternMass]</definedName>
    <definedName name="EversourceWesternMass">Table24[EversourceWesternMass]</definedName>
    <definedName name="GreaterBoston" localSheetId="3">[1]!Table17[GreaterBoston]</definedName>
    <definedName name="GreaterBoston">Table17[GreaterBoston]</definedName>
    <definedName name="LocationAdder" localSheetId="3">[1]!Table9[Location Based Adder]</definedName>
    <definedName name="LocationAdder">Table9[Location Based Adder]</definedName>
    <definedName name="LocationColumn">ValidationLists[[#All],[Location]]</definedName>
    <definedName name="Low">Table7[Project Size]</definedName>
    <definedName name="MassElectric" localSheetId="3">[1]!Table2[MassElectric]</definedName>
    <definedName name="MassElectric">Table2[MassElectric]</definedName>
    <definedName name="MENationalGrid" localSheetId="3">[1]!Table2[MassElectric]</definedName>
    <definedName name="MENationalGrid">Table2[MassElectric]</definedName>
    <definedName name="MENG" localSheetId="3">[1]!Table2[MassElectric]</definedName>
    <definedName name="MENG">Table2[MassElectric]</definedName>
    <definedName name="NantucketElectric" localSheetId="3">[1]!Table3[NantucketElectric]</definedName>
    <definedName name="NantucketElectric">Table3[NantucketElectric]</definedName>
    <definedName name="NationalGrid" localSheetId="3">[1]!Table12[NationalGrid]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3">[1]!Table3[NantucketElectric]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Table29[Project Size]</definedName>
    <definedName name="OffTakerAdder" localSheetId="3">[1]!Table10[Off-taker Based Adder]</definedName>
    <definedName name="OffTakerAdder">Table10[Off-taker Based Adder]</definedName>
    <definedName name="ProjectSize" localSheetId="3">[1]!Table7[Project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eyard">Table18[SouthShoreCCVineyard]</definedName>
    <definedName name="SouthShoreCCVinyard" localSheetId="3">[1]!Table18[SouthShore,CC,Vinyard]</definedName>
    <definedName name="SouthShoreCCVinyard">Table18[SouthShoreCCVineyard]</definedName>
    <definedName name="Test">Tables!#REF!</definedName>
    <definedName name="Tracking">[1]!Table11[Solar tracking Adder]</definedName>
    <definedName name="TrackingAdder">Table11[Solar tracking Adder]</definedName>
    <definedName name="Unitil" localSheetId="3">[1]!Table13[Unitil]</definedName>
    <definedName name="Unitil">Table13[Unitil]</definedName>
    <definedName name="UnitilFitch" localSheetId="3">[1]!Table4[UnitilFitch]</definedName>
    <definedName name="UnitilFitch">Table4[UnitilFitch]</definedName>
    <definedName name="UnitilUnitilFitch" localSheetId="3">[1]!Table20[UnitilUnitilFitch]</definedName>
    <definedName name="UnitilUnitilFitch">Table20[UnitilUnitilFitch]</definedName>
    <definedName name="WesternMass" localSheetId="3">[1]!Table19[WesternMass]</definedName>
    <definedName name="WesternMass">Table19[WesternMass]</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7" i="12" l="1"/>
  <c r="B50" i="19" l="1"/>
  <c r="B49" i="19"/>
  <c r="B48" i="19"/>
  <c r="B47" i="19"/>
  <c r="B38" i="19"/>
  <c r="B37" i="19"/>
  <c r="B36" i="19"/>
  <c r="B35" i="19"/>
  <c r="B57" i="19" l="1"/>
  <c r="B58" i="19"/>
  <c r="B59" i="19"/>
  <c r="B34" i="19"/>
  <c r="B39" i="19"/>
  <c r="B40" i="19"/>
  <c r="B41" i="19"/>
  <c r="B42" i="19"/>
  <c r="P108" i="11"/>
  <c r="P105" i="11"/>
  <c r="P102" i="11"/>
  <c r="I98" i="11"/>
  <c r="I97" i="11"/>
  <c r="I93" i="11"/>
  <c r="I92" i="11"/>
  <c r="B25" i="19" l="1"/>
  <c r="B26" i="19"/>
  <c r="B27" i="19"/>
  <c r="B24" i="19"/>
  <c r="B28" i="19"/>
  <c r="B29" i="19"/>
  <c r="B30" i="19"/>
  <c r="B31" i="19"/>
  <c r="B32" i="19"/>
  <c r="B33" i="19"/>
  <c r="B43" i="19"/>
  <c r="B44" i="19"/>
  <c r="B45" i="19"/>
  <c r="B46" i="19"/>
  <c r="B51" i="19"/>
  <c r="B52" i="19"/>
  <c r="B53" i="19"/>
  <c r="B54" i="19"/>
  <c r="B55" i="19"/>
  <c r="B56" i="19"/>
  <c r="B60" i="19"/>
  <c r="B61" i="19"/>
  <c r="B62" i="19"/>
  <c r="B63" i="19"/>
  <c r="B64" i="19"/>
  <c r="B65" i="19"/>
  <c r="B66" i="19"/>
  <c r="B67" i="19"/>
  <c r="B68" i="19"/>
  <c r="B69" i="19"/>
  <c r="B70" i="19"/>
  <c r="B71" i="19"/>
  <c r="C10" i="21"/>
  <c r="C18" i="21" s="1"/>
  <c r="C4" i="21"/>
  <c r="C5" i="21" s="1"/>
  <c r="G5" i="21" s="1"/>
  <c r="C109" i="11"/>
  <c r="C110" i="11" s="1"/>
  <c r="C106" i="11"/>
  <c r="C107" i="11" s="1"/>
  <c r="C103" i="11"/>
  <c r="C104" i="11" s="1"/>
  <c r="C6" i="21" l="1"/>
  <c r="G6" i="21" s="1"/>
  <c r="C7" i="21"/>
  <c r="G7" i="21" s="1"/>
  <c r="C11" i="21"/>
  <c r="G4" i="21"/>
  <c r="C38" i="11"/>
  <c r="C37" i="11"/>
  <c r="C36" i="11"/>
  <c r="C35" i="11"/>
  <c r="C34" i="11" s="1"/>
  <c r="C32" i="11"/>
  <c r="C31" i="11"/>
  <c r="C30" i="11"/>
  <c r="C29" i="11" s="1"/>
  <c r="C28" i="11" s="1"/>
  <c r="C26" i="11"/>
  <c r="C25" i="11" s="1"/>
  <c r="C24" i="11" s="1"/>
  <c r="C23" i="11" s="1"/>
  <c r="C22" i="11" s="1"/>
  <c r="C20" i="11"/>
  <c r="C19" i="11" s="1"/>
  <c r="C18" i="11" s="1"/>
  <c r="C17" i="11" s="1"/>
  <c r="C16" i="11" s="1"/>
  <c r="C14" i="11"/>
  <c r="C13" i="11"/>
  <c r="C12" i="11" s="1"/>
  <c r="C11" i="11" s="1"/>
  <c r="C10" i="11" s="1"/>
  <c r="C8" i="11"/>
  <c r="C7" i="11"/>
  <c r="C6" i="11" s="1"/>
  <c r="C5" i="11" s="1"/>
  <c r="C4" i="11" s="1"/>
  <c r="C40" i="21" l="1"/>
  <c r="C36" i="21"/>
  <c r="C32" i="21"/>
  <c r="C19" i="21"/>
  <c r="C26" i="21" s="1"/>
  <c r="C8" i="21"/>
  <c r="C14" i="21" s="1"/>
  <c r="G14" i="21" s="1"/>
  <c r="C30" i="21" l="1"/>
  <c r="C12" i="21"/>
  <c r="G12" i="21" s="1"/>
  <c r="C13" i="21"/>
  <c r="G13" i="21" s="1"/>
  <c r="C31" i="21"/>
  <c r="C23" i="21"/>
  <c r="C25" i="21"/>
  <c r="C22" i="21"/>
  <c r="C9" i="21"/>
  <c r="G9" i="21" s="1"/>
  <c r="G11" i="21"/>
  <c r="G8" i="21"/>
  <c r="C27" i="21" l="1"/>
  <c r="G27" i="21" s="1"/>
  <c r="C29" i="21"/>
  <c r="G29" i="21" s="1"/>
  <c r="C28" i="21"/>
  <c r="G28" i="21" s="1"/>
  <c r="G10" i="21"/>
  <c r="J72" i="11" l="1"/>
  <c r="K72" i="11"/>
  <c r="I72" i="11"/>
  <c r="I56" i="11"/>
  <c r="J56" i="11"/>
  <c r="K56" i="11"/>
  <c r="D88" i="11"/>
  <c r="E88" i="11"/>
  <c r="C88" i="11"/>
  <c r="D72" i="11"/>
  <c r="E72" i="11"/>
  <c r="C72" i="11"/>
  <c r="E56" i="11"/>
  <c r="D56" i="11"/>
  <c r="C56" i="11"/>
  <c r="F44" i="11" s="1"/>
  <c r="F60" i="11" l="1"/>
  <c r="L44" i="11"/>
  <c r="F76" i="11"/>
  <c r="B8" i="9"/>
  <c r="B7" i="9"/>
  <c r="B9" i="9" s="1"/>
  <c r="B4" i="9"/>
  <c r="B5" i="9" s="1"/>
  <c r="B6" i="9" l="1"/>
  <c r="B7" i="20"/>
  <c r="B8" i="20"/>
  <c r="B11" i="20" s="1"/>
  <c r="L60" i="11" l="1"/>
  <c r="B10" i="20" s="1"/>
  <c r="B4" i="20"/>
  <c r="B9" i="20"/>
  <c r="B6" i="20" l="1"/>
  <c r="B5" i="20"/>
  <c r="C43" i="21" l="1"/>
  <c r="C41" i="21"/>
  <c r="C42" i="21"/>
  <c r="H23" i="20"/>
  <c r="H19" i="20"/>
  <c r="C21" i="21" l="1"/>
  <c r="G40" i="21" l="1"/>
  <c r="G22" i="21"/>
  <c r="G21" i="21"/>
  <c r="G19" i="21"/>
  <c r="G18" i="21"/>
  <c r="G36" i="21" l="1"/>
  <c r="C34" i="21"/>
  <c r="G34" i="21" s="1"/>
  <c r="C35" i="21"/>
  <c r="G35" i="21" s="1"/>
  <c r="C33" i="21"/>
  <c r="G33" i="21" s="1"/>
  <c r="C24" i="21"/>
  <c r="G25" i="21"/>
  <c r="G26" i="21"/>
  <c r="C17" i="21"/>
  <c r="C16" i="21"/>
  <c r="C20" i="21"/>
  <c r="G32" i="21"/>
  <c r="C38" i="21"/>
  <c r="G38" i="21" s="1"/>
  <c r="C39" i="21"/>
  <c r="C37" i="21"/>
  <c r="G37" i="21" s="1"/>
  <c r="G31" i="21"/>
  <c r="C15" i="21"/>
  <c r="G23" i="21"/>
  <c r="G42" i="21"/>
  <c r="E13" i="12"/>
  <c r="E12" i="12"/>
  <c r="E11" i="12"/>
  <c r="G16" i="21" l="1"/>
  <c r="G17" i="21"/>
  <c r="G24" i="21"/>
  <c r="G20" i="21"/>
  <c r="G43" i="21"/>
  <c r="G15" i="21"/>
  <c r="G41" i="21"/>
  <c r="G39" i="21"/>
  <c r="G30" i="21"/>
  <c r="B8" i="19"/>
  <c r="B9" i="19"/>
  <c r="B10" i="19"/>
  <c r="B11" i="19"/>
  <c r="B12" i="19"/>
  <c r="B13" i="19"/>
  <c r="B14" i="19"/>
  <c r="B15" i="19"/>
  <c r="B16" i="19"/>
  <c r="B17" i="19"/>
  <c r="B18" i="19"/>
  <c r="B19" i="19"/>
  <c r="B20" i="19"/>
  <c r="B21" i="19"/>
  <c r="B22" i="19"/>
  <c r="B23" i="19"/>
  <c r="B13" i="20" l="1"/>
  <c r="B12" i="20"/>
  <c r="B21" i="20"/>
  <c r="B20" i="20"/>
  <c r="B19" i="20" l="1"/>
  <c r="F19" i="20" s="1"/>
  <c r="F5" i="20"/>
  <c r="F21" i="20"/>
  <c r="F4" i="20"/>
  <c r="F20" i="20"/>
  <c r="F8" i="20"/>
  <c r="F11" i="20"/>
  <c r="B18" i="20"/>
  <c r="F18" i="20" s="1"/>
  <c r="B23" i="20"/>
  <c r="F7" i="20"/>
  <c r="F6" i="20"/>
  <c r="B22" i="20"/>
  <c r="F10" i="20"/>
  <c r="B2" i="19"/>
  <c r="B3" i="19"/>
  <c r="B4" i="19"/>
  <c r="B5" i="19"/>
  <c r="B6" i="19"/>
  <c r="B7" i="19"/>
  <c r="E8" i="12"/>
  <c r="C23" i="12" s="1"/>
  <c r="E10" i="12"/>
  <c r="C27" i="12" s="1"/>
  <c r="E9" i="12"/>
  <c r="E6" i="12"/>
  <c r="F13" i="20" l="1"/>
  <c r="F12" i="20"/>
  <c r="F9" i="20"/>
  <c r="F22" i="20"/>
  <c r="F23" i="20"/>
  <c r="C20" i="12" a="1"/>
  <c r="C20" i="12" s="1"/>
  <c r="C21" i="12" l="1"/>
  <c r="C22" i="12" s="1"/>
  <c r="C26" i="12" s="1"/>
  <c r="D5" i="14"/>
  <c r="E5" i="14" s="1"/>
  <c r="F5" i="14" s="1"/>
  <c r="G5" i="14" s="1"/>
  <c r="H5" i="14" s="1"/>
  <c r="I5" i="14" s="1"/>
  <c r="J5" i="14" s="1"/>
  <c r="D6" i="14"/>
  <c r="E6" i="14"/>
  <c r="F6" i="14" s="1"/>
  <c r="G6" i="14" s="1"/>
  <c r="H6" i="14" s="1"/>
  <c r="I6" i="14" s="1"/>
  <c r="J6" i="14" s="1"/>
  <c r="D7" i="14"/>
  <c r="E7" i="14" s="1"/>
  <c r="F7" i="14" s="1"/>
  <c r="G7" i="14" s="1"/>
  <c r="H7" i="14" s="1"/>
  <c r="I7" i="14" s="1"/>
  <c r="J7" i="14" s="1"/>
  <c r="D8" i="14"/>
  <c r="E8" i="14" s="1"/>
  <c r="F8" i="14" s="1"/>
  <c r="G8" i="14" s="1"/>
  <c r="H8" i="14" s="1"/>
  <c r="I8" i="14" s="1"/>
  <c r="J8" i="14" s="1"/>
  <c r="D9" i="14"/>
  <c r="E9" i="14" s="1"/>
  <c r="F9" i="14" s="1"/>
  <c r="G9" i="14" s="1"/>
  <c r="H9" i="14" s="1"/>
  <c r="I9" i="14" s="1"/>
  <c r="J9" i="14" s="1"/>
  <c r="D10" i="14"/>
  <c r="E10" i="14" s="1"/>
  <c r="F10" i="14" s="1"/>
  <c r="G10" i="14" s="1"/>
  <c r="H10" i="14" s="1"/>
  <c r="I10" i="14" s="1"/>
  <c r="J10" i="14" s="1"/>
  <c r="D11" i="14"/>
  <c r="E11" i="14"/>
  <c r="F11" i="14" s="1"/>
  <c r="G11" i="14" s="1"/>
  <c r="H11" i="14" s="1"/>
  <c r="I11" i="14" s="1"/>
  <c r="J11" i="14" s="1"/>
  <c r="D12" i="14"/>
  <c r="E12" i="14" s="1"/>
  <c r="F12" i="14" s="1"/>
  <c r="G12" i="14" s="1"/>
  <c r="H12" i="14" s="1"/>
  <c r="I12" i="14" s="1"/>
  <c r="J12" i="14" s="1"/>
  <c r="D13" i="14"/>
  <c r="E13" i="14" s="1"/>
  <c r="F13" i="14" s="1"/>
  <c r="G13" i="14" s="1"/>
  <c r="H13" i="14" s="1"/>
  <c r="I13" i="14" s="1"/>
  <c r="J13" i="14" s="1"/>
  <c r="D14" i="14"/>
  <c r="E14" i="14" s="1"/>
  <c r="F14" i="14" s="1"/>
  <c r="G14" i="14" s="1"/>
  <c r="H14" i="14" s="1"/>
  <c r="I14" i="14" s="1"/>
  <c r="J14" i="14" s="1"/>
  <c r="D16" i="14"/>
  <c r="E16" i="14" s="1"/>
  <c r="F16" i="14" s="1"/>
  <c r="G16" i="14" s="1"/>
  <c r="H16" i="14" s="1"/>
  <c r="I16" i="14" s="1"/>
  <c r="J16" i="14" s="1"/>
  <c r="E4" i="13"/>
  <c r="F4" i="13" s="1"/>
  <c r="G4" i="13" s="1"/>
  <c r="H4" i="13" s="1"/>
  <c r="E5" i="13"/>
  <c r="F5" i="13" s="1"/>
  <c r="G5" i="13" s="1"/>
  <c r="H5" i="13" s="1"/>
  <c r="E6" i="13"/>
  <c r="F6" i="13" s="1"/>
  <c r="G6" i="13" s="1"/>
  <c r="H6" i="13" s="1"/>
  <c r="E7" i="13"/>
  <c r="F7" i="13" s="1"/>
  <c r="G7" i="13" s="1"/>
  <c r="H7" i="13" s="1"/>
  <c r="E8" i="13"/>
  <c r="F8" i="13" s="1"/>
  <c r="G8" i="13" s="1"/>
  <c r="H8" i="13" s="1"/>
  <c r="F9" i="13"/>
  <c r="G9" i="13" s="1"/>
  <c r="H9" i="13" s="1"/>
  <c r="E10" i="13"/>
  <c r="F10" i="13" s="1"/>
  <c r="G10" i="13" s="1"/>
  <c r="H10" i="13" s="1"/>
  <c r="I10" i="13" s="1"/>
  <c r="J10" i="13" s="1"/>
  <c r="K10" i="13" s="1"/>
  <c r="L10" i="13" s="1"/>
  <c r="E11" i="13"/>
  <c r="F11" i="13" s="1"/>
  <c r="G11" i="13" s="1"/>
  <c r="H11" i="13" s="1"/>
  <c r="I11" i="13" s="1"/>
  <c r="J11" i="13" s="1"/>
  <c r="K11" i="13" s="1"/>
  <c r="L11" i="13" s="1"/>
  <c r="E12" i="13"/>
  <c r="F12" i="13" s="1"/>
  <c r="G12" i="13" s="1"/>
  <c r="H12" i="13" s="1"/>
  <c r="I12" i="13" s="1"/>
  <c r="J12" i="13" s="1"/>
  <c r="K12" i="13" s="1"/>
  <c r="L12" i="13" s="1"/>
  <c r="E13" i="13"/>
  <c r="F13" i="13" s="1"/>
  <c r="G13" i="13" s="1"/>
  <c r="H13" i="13" s="1"/>
  <c r="I13" i="13" s="1"/>
  <c r="J13" i="13" s="1"/>
  <c r="K13" i="13" s="1"/>
  <c r="L13" i="13" s="1"/>
  <c r="E14" i="13"/>
  <c r="F14" i="13" s="1"/>
  <c r="G14" i="13" s="1"/>
  <c r="H14" i="13" s="1"/>
  <c r="I14" i="13" s="1"/>
  <c r="J14" i="13" s="1"/>
  <c r="K14" i="13" s="1"/>
  <c r="L14" i="13" s="1"/>
  <c r="F15" i="13"/>
  <c r="G15" i="13" s="1"/>
  <c r="H15" i="13" s="1"/>
  <c r="I15" i="13" s="1"/>
  <c r="J15" i="13" s="1"/>
  <c r="K15" i="13" s="1"/>
  <c r="L15" i="13" s="1"/>
  <c r="E16" i="13"/>
  <c r="F16" i="13" s="1"/>
  <c r="E17" i="13"/>
  <c r="F17" i="13" s="1"/>
  <c r="E18" i="13"/>
  <c r="F18" i="13" s="1"/>
  <c r="E19" i="13"/>
  <c r="F19" i="13"/>
  <c r="E20" i="13"/>
  <c r="F20" i="13" s="1"/>
  <c r="F21" i="13"/>
  <c r="E22" i="13"/>
  <c r="F22" i="13" s="1"/>
  <c r="G22" i="13" s="1"/>
  <c r="H22" i="13" s="1"/>
  <c r="I22" i="13" s="1"/>
  <c r="J22" i="13" s="1"/>
  <c r="K22" i="13" s="1"/>
  <c r="L22" i="13" s="1"/>
  <c r="E23" i="13"/>
  <c r="F23" i="13"/>
  <c r="G23" i="13" s="1"/>
  <c r="H23" i="13" s="1"/>
  <c r="I23" i="13" s="1"/>
  <c r="J23" i="13" s="1"/>
  <c r="K23" i="13" s="1"/>
  <c r="L23" i="13" s="1"/>
  <c r="E24" i="13"/>
  <c r="F24" i="13"/>
  <c r="G24" i="13" s="1"/>
  <c r="H24" i="13" s="1"/>
  <c r="I24" i="13" s="1"/>
  <c r="J24" i="13" s="1"/>
  <c r="K24" i="13" s="1"/>
  <c r="L24" i="13" s="1"/>
  <c r="E25" i="13"/>
  <c r="F25" i="13"/>
  <c r="G25" i="13" s="1"/>
  <c r="H25" i="13" s="1"/>
  <c r="I25" i="13" s="1"/>
  <c r="J25" i="13" s="1"/>
  <c r="K25" i="13" s="1"/>
  <c r="L25" i="13" s="1"/>
  <c r="E26" i="13"/>
  <c r="F26" i="13"/>
  <c r="G26" i="13" s="1"/>
  <c r="H26" i="13" s="1"/>
  <c r="I26" i="13" s="1"/>
  <c r="J26" i="13" s="1"/>
  <c r="K26" i="13" s="1"/>
  <c r="L26" i="13" s="1"/>
  <c r="F27" i="13"/>
  <c r="G27" i="13"/>
  <c r="H27" i="13" s="1"/>
  <c r="I27" i="13" s="1"/>
  <c r="J27" i="13" s="1"/>
  <c r="K27" i="13" s="1"/>
  <c r="L27" i="13" s="1"/>
  <c r="E28" i="13"/>
  <c r="F28" i="13"/>
  <c r="G28" i="13" s="1"/>
  <c r="H28" i="13" s="1"/>
  <c r="I28" i="13" s="1"/>
  <c r="J28" i="13" s="1"/>
  <c r="K28" i="13" s="1"/>
  <c r="L28" i="13" s="1"/>
  <c r="E29" i="13"/>
  <c r="F29" i="13" s="1"/>
  <c r="G29" i="13" s="1"/>
  <c r="H29" i="13" s="1"/>
  <c r="I29" i="13" s="1"/>
  <c r="J29" i="13" s="1"/>
  <c r="K29" i="13" s="1"/>
  <c r="L29" i="13" s="1"/>
  <c r="E30" i="13"/>
  <c r="F30" i="13" s="1"/>
  <c r="G30" i="13" s="1"/>
  <c r="H30" i="13" s="1"/>
  <c r="I30" i="13" s="1"/>
  <c r="J30" i="13" s="1"/>
  <c r="K30" i="13" s="1"/>
  <c r="L30" i="13" s="1"/>
  <c r="E31" i="13"/>
  <c r="F31" i="13" s="1"/>
  <c r="G31" i="13" s="1"/>
  <c r="H31" i="13" s="1"/>
  <c r="I31" i="13" s="1"/>
  <c r="J31" i="13" s="1"/>
  <c r="K31" i="13" s="1"/>
  <c r="L31" i="13" s="1"/>
  <c r="E32" i="13"/>
  <c r="F32" i="13"/>
  <c r="G32" i="13" s="1"/>
  <c r="H32" i="13" s="1"/>
  <c r="I32" i="13" s="1"/>
  <c r="J32" i="13" s="1"/>
  <c r="K32" i="13" s="1"/>
  <c r="L32" i="13" s="1"/>
  <c r="F33" i="13"/>
  <c r="G33" i="13" s="1"/>
  <c r="H33" i="13" s="1"/>
  <c r="I33" i="13" s="1"/>
  <c r="J33" i="13" s="1"/>
  <c r="K33" i="13" s="1"/>
  <c r="L33" i="13" s="1"/>
  <c r="F9" i="9" l="1"/>
  <c r="F6" i="9"/>
  <c r="F8" i="9"/>
  <c r="F5" i="9" l="1"/>
  <c r="F7" i="9"/>
  <c r="F4" i="9" l="1"/>
</calcChain>
</file>

<file path=xl/sharedStrings.xml><?xml version="1.0" encoding="utf-8"?>
<sst xmlns="http://schemas.openxmlformats.org/spreadsheetml/2006/main" count="1007" uniqueCount="317">
  <si>
    <t>3- Year Basic Service Average</t>
  </si>
  <si>
    <t>Transmission</t>
  </si>
  <si>
    <t>Distribution</t>
  </si>
  <si>
    <t>Transition</t>
  </si>
  <si>
    <t>Rate Class</t>
  </si>
  <si>
    <t>R-1</t>
  </si>
  <si>
    <t>G-1</t>
  </si>
  <si>
    <t>G-2</t>
  </si>
  <si>
    <t>R-2</t>
  </si>
  <si>
    <t>G-3</t>
  </si>
  <si>
    <t>Volumetric Delivery Charges</t>
  </si>
  <si>
    <t>Nantucket Electric</t>
  </si>
  <si>
    <t>R-4</t>
  </si>
  <si>
    <t xml:space="preserve">Massachusetts Electric Delivery Charges: </t>
  </si>
  <si>
    <t>Massachusetts Electric</t>
  </si>
  <si>
    <t>Information Sources:</t>
  </si>
  <si>
    <t xml:space="preserve">Nantucket Delivery Charges: </t>
  </si>
  <si>
    <t>NSTAR (SEMA)</t>
  </si>
  <si>
    <t>NSTAR (NEMA)</t>
  </si>
  <si>
    <t>3-Year Average</t>
  </si>
  <si>
    <t>Cambridge</t>
  </si>
  <si>
    <t>Greater Boston</t>
  </si>
  <si>
    <t>Residential Basic Service</t>
  </si>
  <si>
    <t>Small Commercial Basic Service</t>
  </si>
  <si>
    <t>RD-1</t>
  </si>
  <si>
    <t>RD-2</t>
  </si>
  <si>
    <t>GD-1</t>
  </si>
  <si>
    <t>GD-2</t>
  </si>
  <si>
    <t>GD-3</t>
  </si>
  <si>
    <t>GD-4</t>
  </si>
  <si>
    <t>Unitil Delivery Rates:</t>
  </si>
  <si>
    <t>Unitil Basic Service</t>
  </si>
  <si>
    <t>National Grid Basic Service</t>
  </si>
  <si>
    <t xml:space="preserve">Basic Service Rates: </t>
  </si>
  <si>
    <t xml:space="preserve">https://www.mass.gov/service-details/basic-service-information-and-rates </t>
  </si>
  <si>
    <t>Historical source not available online</t>
  </si>
  <si>
    <t>Jan</t>
  </si>
  <si>
    <t>Feb</t>
  </si>
  <si>
    <t>Mar</t>
  </si>
  <si>
    <t>Apr</t>
  </si>
  <si>
    <t>May</t>
  </si>
  <si>
    <t>Jun</t>
  </si>
  <si>
    <t>Jul</t>
  </si>
  <si>
    <t>Aug</t>
  </si>
  <si>
    <t>Sep</t>
  </si>
  <si>
    <t>Oct</t>
  </si>
  <si>
    <t>Nov</t>
  </si>
  <si>
    <t>Dec</t>
  </si>
  <si>
    <t>Service Area</t>
  </si>
  <si>
    <t>R-3</t>
  </si>
  <si>
    <t>G-0</t>
  </si>
  <si>
    <t>Eversource Energy</t>
  </si>
  <si>
    <t>Western Massachusetts</t>
  </si>
  <si>
    <t>T-0</t>
  </si>
  <si>
    <t>T-4</t>
  </si>
  <si>
    <t>T-2</t>
  </si>
  <si>
    <t>T-5</t>
  </si>
  <si>
    <t>Notes:</t>
  </si>
  <si>
    <t>Month</t>
  </si>
  <si>
    <t>Estimated Value of Energy</t>
  </si>
  <si>
    <t>Eversource Basic Service</t>
  </si>
  <si>
    <t>Large C&amp;I Basic Service</t>
  </si>
  <si>
    <t>Territory (Load Zone)</t>
  </si>
  <si>
    <t>WMECO (WCMA)</t>
  </si>
  <si>
    <t>NSTAR (NEMA and SEMA)</t>
  </si>
  <si>
    <t>https://www.eversource.com/content/ema-c/residential/my-account/billing-payments/about-your-bill/rates-tariffs/summary-of-electric-rates</t>
  </si>
  <si>
    <t>Eastern Massachusetts Delivery Rates:</t>
  </si>
  <si>
    <t>Western Massachusetts Delivery Rates:</t>
  </si>
  <si>
    <t xml:space="preserve">https://www.eversource.com/content/docs/default-source/rates-tariffs/wma-rates.pdf </t>
  </si>
  <si>
    <t>Distribution rates for GD-3 and GD-4 are a weighted average of peak and off-peak volumetric rates</t>
  </si>
  <si>
    <r>
      <rPr>
        <vertAlign val="superscript"/>
        <sz val="11"/>
        <color theme="1"/>
        <rFont val="Calibri"/>
        <family val="2"/>
        <scheme val="minor"/>
      </rPr>
      <t>7</t>
    </r>
    <r>
      <rPr>
        <sz val="11"/>
        <color theme="1"/>
        <rFont val="Calibri"/>
        <family val="2"/>
        <scheme val="minor"/>
      </rPr>
      <t xml:space="preserve"> Pursuant to 225 CMR 20.07(3)(b), DOER has established WMECO's Block 1 Base Compensation Rate as the mean price of the selected bids received under the procurement conducted pursuant to 225 CMR 20.07(3)(a).</t>
    </r>
  </si>
  <si>
    <r>
      <rPr>
        <vertAlign val="superscript"/>
        <sz val="11"/>
        <color theme="1"/>
        <rFont val="Calibri"/>
        <family val="2"/>
        <scheme val="minor"/>
      </rPr>
      <t>5</t>
    </r>
    <r>
      <rPr>
        <sz val="11"/>
        <color theme="1"/>
        <rFont val="Calibri"/>
        <family val="2"/>
        <scheme val="minor"/>
      </rPr>
      <t xml:space="preserve"> Nantucket Electric d/b/a National Grid has elected to have two Capacity Blocks with a 16% decline in Base Compensation Rates per Capacity Block, as permitted under 225 CMR 20.05(3) and 225 CMR 20.07(2), respectively.</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</si>
  <si>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</si>
  <si>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</si>
  <si>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2</t>
    </r>
    <r>
      <rPr>
        <sz val="11"/>
        <color theme="1"/>
        <rFont val="Calibri"/>
        <family val="2"/>
        <scheme val="minor"/>
      </rPr>
      <t xml:space="preserve"> Fitchburg Gas &amp; Electric d/b/a Unitil has elected to have four Capacity Blocks with an 8.8% decline in Base Compensation Rates per Capacity Block, as permitted under 225 CMR 20.05(3) and 225 CMR 20.07(2), respectively.</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</si>
  <si>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has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</si>
  <si>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t>20-year</t>
  </si>
  <si>
    <t>Greater than 1,000 kW AC to 5,000 kW AC</t>
  </si>
  <si>
    <t>Greater than 500 kW AC to 1,000 kW AC</t>
  </si>
  <si>
    <t>Greater than 250 kW AC to 500 kW AC</t>
  </si>
  <si>
    <t>Greater than 25 kW AC  to 250 kW AC</t>
  </si>
  <si>
    <t>10-year</t>
  </si>
  <si>
    <t>Less than or equal to 25 kW AC</t>
  </si>
  <si>
    <t>Low income less than or equal to 25 kW AC</t>
  </si>
  <si>
    <r>
      <t xml:space="preserve">WMECO d/b/a Eversource Energy </t>
    </r>
    <r>
      <rPr>
        <b/>
        <vertAlign val="superscript"/>
        <sz val="11"/>
        <color theme="1"/>
        <rFont val="Calibri"/>
        <family val="2"/>
        <scheme val="minor"/>
      </rPr>
      <t>7</t>
    </r>
  </si>
  <si>
    <r>
      <t xml:space="preserve">NSTAR d/b/a Eversource Energy </t>
    </r>
    <r>
      <rPr>
        <b/>
        <vertAlign val="superscript"/>
        <sz val="11"/>
        <color theme="1"/>
        <rFont val="Calibri"/>
        <family val="2"/>
        <scheme val="minor"/>
      </rPr>
      <t>6</t>
    </r>
  </si>
  <si>
    <t>Not Applicable</t>
  </si>
  <si>
    <r>
      <t xml:space="preserve">Nantucket Electric d/b/a National Grid </t>
    </r>
    <r>
      <rPr>
        <b/>
        <vertAlign val="superscript"/>
        <sz val="11"/>
        <color theme="1"/>
        <rFont val="Calibri"/>
        <family val="2"/>
        <scheme val="minor"/>
      </rPr>
      <t>4 5</t>
    </r>
  </si>
  <si>
    <r>
      <t xml:space="preserve">Massachusetts Electric d/b/a National Grid </t>
    </r>
    <r>
      <rPr>
        <b/>
        <vertAlign val="superscript"/>
        <sz val="11"/>
        <color theme="1"/>
        <rFont val="Calibri"/>
        <family val="2"/>
        <scheme val="minor"/>
      </rPr>
      <t>3</t>
    </r>
  </si>
  <si>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</si>
  <si>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Block 8</t>
  </si>
  <si>
    <t>Block 7</t>
  </si>
  <si>
    <t>Block 6</t>
  </si>
  <si>
    <t>Block 5</t>
  </si>
  <si>
    <t>Block 4</t>
  </si>
  <si>
    <t>Block 3</t>
  </si>
  <si>
    <t>Block 2</t>
  </si>
  <si>
    <t>Block 1</t>
  </si>
  <si>
    <t>Term Length</t>
  </si>
  <si>
    <t>Base Compensation Rate Factor</t>
  </si>
  <si>
    <t>Generation Unit Capacity</t>
  </si>
  <si>
    <t>Electric Distribution Company</t>
  </si>
  <si>
    <t>Summary of Base Compensation Rates by Service Territory, Generation Unit Capacity, and Capacity Block</t>
  </si>
  <si>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</si>
  <si>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by 80 MW, with DOER establishing tranche sizes thereafter as tranches are filled. Each adder shall decline by 4% when moving from one tranche to the next. This table will be updated as needed as tranches are filled.</t>
    </r>
  </si>
  <si>
    <r>
      <rPr>
        <vertAlign val="superscript"/>
        <sz val="11"/>
        <color theme="1"/>
        <rFont val="Calibri"/>
        <family val="2"/>
        <scheme val="minor"/>
      </rPr>
      <t>1</t>
    </r>
    <r>
      <rPr>
        <sz val="11"/>
        <color theme="1"/>
        <rFont val="Calibri"/>
        <family val="2"/>
        <scheme val="minor"/>
      </rPr>
      <t xml:space="preserve"> Pursuant to 225 CMR 20.07(4)(e)1., a Solar Tariff Generation Unit with a capacity of 25 kW AC or less may only combine its Base Compensation Rate with the Energy Storage Adder. A Solar Tariff Generation Unit with a capacity larger than 25 kW AC can combine its Base Compensation Rate with no more than one Compensation Rate Adder from each of the four types of adders, as they are listed in 225 CMR 20.07(4)(a) through (d).</t>
    </r>
  </si>
  <si>
    <t>Solar Tracking Adder</t>
  </si>
  <si>
    <t>Solar Tracking</t>
  </si>
  <si>
    <t>Variable</t>
  </si>
  <si>
    <t>Energy Storage Adder</t>
  </si>
  <si>
    <r>
      <t>Energy Storage</t>
    </r>
    <r>
      <rPr>
        <b/>
        <vertAlign val="superscript"/>
        <sz val="10"/>
        <color theme="1"/>
        <rFont val="Calibri"/>
        <family val="2"/>
        <scheme val="minor"/>
      </rPr>
      <t>3</t>
    </r>
  </si>
  <si>
    <t>Public Entity Solar Tariff Generation Unit</t>
  </si>
  <si>
    <t>Low Income Community Shared Solar Tariff Generation Unit</t>
  </si>
  <si>
    <t>Low Income Property Solar Tariff Generation Unit</t>
  </si>
  <si>
    <t xml:space="preserve">Community Shared Solar Tariff Generation Unit </t>
  </si>
  <si>
    <t>Off-taker Based</t>
  </si>
  <si>
    <t xml:space="preserve">Agricultural Solar Tariff Generation Unit </t>
  </si>
  <si>
    <t>Canopy Solar Tariff Generation Unit</t>
  </si>
  <si>
    <t xml:space="preserve">Solar Tariff Generation Unit on an Eligible Landfill </t>
  </si>
  <si>
    <t xml:space="preserve">Solar Tariff Generation Unit on a Brownfield </t>
  </si>
  <si>
    <t>Floating Solar Tariff Generation Unit</t>
  </si>
  <si>
    <t xml:space="preserve">Building Mounted Solar Tariff Generation Unit </t>
  </si>
  <si>
    <t>Location Based</t>
  </si>
  <si>
    <t>Adder Tranche 8 (TBD)</t>
  </si>
  <si>
    <t>Adder Tranche 7 (TBD)</t>
  </si>
  <si>
    <t>Adder Tranche 6 (TBD)</t>
  </si>
  <si>
    <t>Adder Tranche 5 (TBD)</t>
  </si>
  <si>
    <t>Adder Tranche 4 (TBD)</t>
  </si>
  <si>
    <t>Adder Tranche 3 (TBD)</t>
  </si>
  <si>
    <t>Adder Tranche 2 (TBD)</t>
  </si>
  <si>
    <t>Adder Tranche 1 (80 MW)</t>
  </si>
  <si>
    <r>
      <t xml:space="preserve">Adder Tranche and Value ($/kWh) </t>
    </r>
    <r>
      <rPr>
        <b/>
        <vertAlign val="superscript"/>
        <sz val="10"/>
        <color theme="1"/>
        <rFont val="Calibri"/>
        <family val="2"/>
        <scheme val="minor"/>
      </rPr>
      <t>2</t>
    </r>
  </si>
  <si>
    <t>Generation Unit Type</t>
  </si>
  <si>
    <r>
      <t>Adder Type</t>
    </r>
    <r>
      <rPr>
        <b/>
        <vertAlign val="superscript"/>
        <sz val="10"/>
        <color theme="1"/>
        <rFont val="Calibri"/>
        <family val="2"/>
        <scheme val="minor"/>
      </rPr>
      <t>1</t>
    </r>
  </si>
  <si>
    <t>Summary of Compensation Rate Adder Values by Type and Adder Tranche</t>
  </si>
  <si>
    <t>Project Size</t>
  </si>
  <si>
    <t>Location Based Adder</t>
  </si>
  <si>
    <t>Off-taker Based Adder</t>
  </si>
  <si>
    <t>Length of Compensation Rate Term (Years)</t>
  </si>
  <si>
    <t>Capacity Block</t>
  </si>
  <si>
    <t>Unitil</t>
  </si>
  <si>
    <t>≤25</t>
  </si>
  <si>
    <t>LowIncome≤25</t>
  </si>
  <si>
    <t>&gt;25-250</t>
  </si>
  <si>
    <t>&gt;250-500</t>
  </si>
  <si>
    <t>&gt;500-1000</t>
  </si>
  <si>
    <t>Building</t>
  </si>
  <si>
    <t>Floating</t>
  </si>
  <si>
    <t>Brownfield</t>
  </si>
  <si>
    <t>Landfill</t>
  </si>
  <si>
    <t>Canopy</t>
  </si>
  <si>
    <t>Agricultural</t>
  </si>
  <si>
    <t>PublicEntity</t>
  </si>
  <si>
    <t>Solar tracking Adder</t>
  </si>
  <si>
    <t>Yes</t>
  </si>
  <si>
    <t>Ngrid</t>
  </si>
  <si>
    <t>Eversource</t>
  </si>
  <si>
    <t>MassElectric</t>
  </si>
  <si>
    <t>NantucketElectric</t>
  </si>
  <si>
    <t>UnitilFitch</t>
  </si>
  <si>
    <t>GreaterBoston</t>
  </si>
  <si>
    <t>WesternMass</t>
  </si>
  <si>
    <t>EasternMass</t>
  </si>
  <si>
    <t>&gt;1000-5000</t>
  </si>
  <si>
    <t>Adder Type1</t>
  </si>
  <si>
    <t>Adder Tranche and Value ($/kWh) 2</t>
  </si>
  <si>
    <t>CommunityShared</t>
  </si>
  <si>
    <t>LowIncomeProperty</t>
  </si>
  <si>
    <t>LowIncomeCommunityShared</t>
  </si>
  <si>
    <t>EDC</t>
  </si>
  <si>
    <t>Helper</t>
  </si>
  <si>
    <t>Results</t>
  </si>
  <si>
    <t>Criteria</t>
  </si>
  <si>
    <t>Calculated Rates</t>
  </si>
  <si>
    <t>Value of Energy ($/kWh)</t>
  </si>
  <si>
    <t>Total Compensation Rate ($/kWh)</t>
  </si>
  <si>
    <t>Compensation Rate Adders ($/kWh)</t>
  </si>
  <si>
    <t>Base Compensation Rate ($/kWh)</t>
  </si>
  <si>
    <t>Click on cells below, choose from dropdown options</t>
  </si>
  <si>
    <t>NGridMassElectric</t>
  </si>
  <si>
    <t>NGridNantucketElectric</t>
  </si>
  <si>
    <t>UnitilUnitilFitch</t>
  </si>
  <si>
    <t>EversourceCambridge</t>
  </si>
  <si>
    <t>EversourceGreaterBoston</t>
  </si>
  <si>
    <t>EversourceWesternMass</t>
  </si>
  <si>
    <t>NationalGrid</t>
  </si>
  <si>
    <t>Energy Storage Adder*</t>
  </si>
  <si>
    <t>https://www.mass.gov/service-details/development-of-the-solar-massachusetts-renewable-target-smart-program</t>
  </si>
  <si>
    <t>SMART Incentive</t>
  </si>
  <si>
    <t>Solar Incentive Payment ($/kWh)</t>
  </si>
  <si>
    <r>
      <rPr>
        <b/>
        <sz val="11"/>
        <color theme="1"/>
        <rFont val="Calibri"/>
        <family val="2"/>
        <scheme val="minor"/>
      </rPr>
      <t>DISCLAIMER</t>
    </r>
    <r>
      <rPr>
        <sz val="11"/>
        <color theme="1"/>
        <rFont val="Calibri"/>
        <family val="2"/>
        <scheme val="minor"/>
      </rPr>
      <t xml:space="preserve">: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and will be further refined once the SMART Program becomes effective. In the meantime, neither Department of Energy Resources nor the Electric Distribution Companies make any warranties or representations, expressed or implied, as to the usefulness, completeness, or accuracy of the information contained, described, disclosed, or referred to in this tool. </t>
    </r>
  </si>
  <si>
    <t>Solar Massachusetts Renewable Target (SMART) Solar Incentive Calculator</t>
  </si>
  <si>
    <t>*Follow the link below to access DOER's Energy Storage Guideline, which has a separate calculator to calculate the Energy Storage Adder</t>
  </si>
  <si>
    <t>ProjectSize</t>
  </si>
  <si>
    <t>Location</t>
  </si>
  <si>
    <t>Offtaker</t>
  </si>
  <si>
    <t>Tracking</t>
  </si>
  <si>
    <t>ProjectSize2</t>
  </si>
  <si>
    <t>ProjectSize3</t>
  </si>
  <si>
    <t>Current Value of Energy</t>
  </si>
  <si>
    <t>G-2 NEMA</t>
  </si>
  <si>
    <t>G-2 SEMA</t>
  </si>
  <si>
    <t>G-3 NEMA</t>
  </si>
  <si>
    <t>G-3 WCMA</t>
  </si>
  <si>
    <t>G-3 SEMA</t>
  </si>
  <si>
    <t>Residential Basic Service Rates:</t>
  </si>
  <si>
    <t>Commercial Basic Service Rates:</t>
  </si>
  <si>
    <t>Industrial Basic Service Rates:</t>
  </si>
  <si>
    <t>G-2NEMA</t>
  </si>
  <si>
    <t>G-2SEMA</t>
  </si>
  <si>
    <t>G-3NEMA</t>
  </si>
  <si>
    <t>G-3WCMA</t>
  </si>
  <si>
    <t>G-3SEMA</t>
  </si>
  <si>
    <t>G-3 (B3)</t>
  </si>
  <si>
    <t>G-3 (G6)</t>
  </si>
  <si>
    <t>T-2 (B7)</t>
  </si>
  <si>
    <t>2H 2017</t>
  </si>
  <si>
    <t>1H 2017</t>
  </si>
  <si>
    <t>2H 2016</t>
  </si>
  <si>
    <t>1H 2016</t>
  </si>
  <si>
    <t>G-3(B3)</t>
  </si>
  <si>
    <t>G-3(G6)</t>
  </si>
  <si>
    <t>T-2(B7)</t>
  </si>
  <si>
    <t>G-2 WCMA</t>
  </si>
  <si>
    <t>G-2WCMA</t>
  </si>
  <si>
    <t>29% discount applied to overall rate, no discount</t>
  </si>
  <si>
    <t>No discount on any rates; R-2 gets a discount amount billed in a month</t>
  </si>
  <si>
    <t>Off-peak vs. on-peak? Weighted Average</t>
  </si>
  <si>
    <t>Weighted averge</t>
  </si>
  <si>
    <t>Weighted average</t>
  </si>
  <si>
    <t>Off-peak vs. on-peak? Summer vs. winter? Same as MECO</t>
  </si>
  <si>
    <t>Weighted averge; CFS for any rate class is not billed out as part of distribution, so would not be in VOE or NMC calculations</t>
  </si>
  <si>
    <t>N/A</t>
  </si>
  <si>
    <t>for Behind-the-Meter Solar Tariff Generation Units</t>
  </si>
  <si>
    <r>
      <t xml:space="preserve">Instructions: </t>
    </r>
    <r>
      <rPr>
        <sz val="11"/>
        <color theme="1"/>
        <rFont val="Calibri"/>
        <family val="2"/>
        <scheme val="minor"/>
      </rPr>
      <t>Complete system information using the drop down menus in the green cells. Start at the top, working from the EDC to the adders. If you need to change an entry, make sure you confirm all other entries, as drop down lists are dependent upon one another. Purple cells will populate based on choices made in green cells.</t>
    </r>
  </si>
  <si>
    <t>Project Size (kW AC)</t>
  </si>
  <si>
    <r>
      <rPr>
        <vertAlign val="superscript"/>
        <sz val="11"/>
        <color theme="1"/>
        <rFont val="Calibri"/>
        <family val="2"/>
        <scheme val="minor"/>
      </rPr>
      <t>6</t>
    </r>
    <r>
      <rPr>
        <sz val="11"/>
        <color theme="1"/>
        <rFont val="Calibri"/>
        <family val="2"/>
        <scheme val="minor"/>
      </rPr>
      <t xml:space="preserve"> Pursuant to 225 CMR 20.07(3)(b), DOER elected to administratively set NSTAR's Block 1 Base Compensation Rate at $0.17000/kWh. This reflects the price of the single selected bid for a 2 MW project received under the procurement conducted pursuant to 225 CMR 20.07(3)(a). While the NSTAR solicitation was for 46 MW and received 2 MW, the competitive nature of the procurement in other service territories supports a conclusion that the primary reason NSTAR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</si>
  <si>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t>3 Yr Avg</t>
  </si>
  <si>
    <t>R-1, R-2, and R-4 Basic Service (All Load Zones)</t>
  </si>
  <si>
    <t>G-1 Basic Service (All Load Zones)</t>
  </si>
  <si>
    <t>G-2 and G-3 Basic Service (NEMA)</t>
  </si>
  <si>
    <t>G-2 and G-3 Basic Service (SEMA)</t>
  </si>
  <si>
    <t>G-2 and G-3 Basic Service (WCMA)</t>
  </si>
  <si>
    <t>Yearly Average</t>
  </si>
  <si>
    <t>Enter value in cell E14</t>
  </si>
  <si>
    <t>T-2 (G8)</t>
  </si>
  <si>
    <t>T-2(G8)</t>
  </si>
  <si>
    <t>RD-1, RD-2, GD-1 Basic Service - Fixed</t>
  </si>
  <si>
    <t>GD-2, GD-4 Basic Service - Variable</t>
  </si>
  <si>
    <t>GD-3 Basic Service - Variable</t>
  </si>
  <si>
    <t>Unitil Dec 2018</t>
  </si>
  <si>
    <t>Basic Service rates for G-2 and G-3 rate classes are calculated as a 3 year average by load zone</t>
  </si>
  <si>
    <t>Distribution rates for R-4 and G-3 rate classes, which have off-peak and on-peak rates, are calculated as the class average of the on/off peak rates</t>
  </si>
  <si>
    <t>Basic Service rates for G-2 and G-3 rates classes for Nantucket are based on the SEMA average, as Nantucket is in the SEMA load zone</t>
  </si>
  <si>
    <t>https://www.nationalgridus.com/media/pdfs/billing-payments/electric-rates/ma/resitable.pdf</t>
  </si>
  <si>
    <t>https://www.nationalgridus.com/media/pdfs/billing-payments/electric-rates/ma/commtable.pdf</t>
  </si>
  <si>
    <t>https://www.nationalgridus.com/media/pdfs/billing-payments/electric-rates/ma/indtable.pdf</t>
  </si>
  <si>
    <t>https://www.nationalgridus.com/MA-Home/Rates/Tariff-Provisions</t>
  </si>
  <si>
    <t>Click on Summary of Electric Delivery Service Rates Tariff</t>
  </si>
  <si>
    <t>All Eastern Massachusetts Territories</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</si>
  <si>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</si>
  <si>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</si>
  <si>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</si>
  <si>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</si>
  <si>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</si>
  <si>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</si>
  <si>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</si>
  <si>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</si>
  <si>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</si>
  <si>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Year</t>
  </si>
  <si>
    <t>Dec-18</t>
  </si>
  <si>
    <t>2H 2018</t>
  </si>
  <si>
    <t>1H 2018*</t>
  </si>
  <si>
    <t>*Basic Service Rates changed in February 2018. The 1H numbers shown are weighted averages by month</t>
  </si>
  <si>
    <t>G-1ND (A9)</t>
  </si>
  <si>
    <t>G-1D (B1)</t>
  </si>
  <si>
    <t>G-2 (B2)</t>
  </si>
  <si>
    <t>T-1 (B5)</t>
  </si>
  <si>
    <t>G-0 (06)</t>
  </si>
  <si>
    <t>G-1 (02)</t>
  </si>
  <si>
    <t>G-2 (62)</t>
  </si>
  <si>
    <t>G-3 (70)</t>
  </si>
  <si>
    <t>G-4 (52)</t>
  </si>
  <si>
    <t>G-5 (36)</t>
  </si>
  <si>
    <t>G-6 (51)</t>
  </si>
  <si>
    <t>G-1 (33/23)</t>
  </si>
  <si>
    <t>G-1S (35)</t>
  </si>
  <si>
    <t>G-2 (84)</t>
  </si>
  <si>
    <t>G-3 (24)</t>
  </si>
  <si>
    <t>G-4 (41)</t>
  </si>
  <si>
    <t>G-5 (88)</t>
  </si>
  <si>
    <t>G-6 (22)</t>
  </si>
  <si>
    <t>G-7 (55)</t>
  </si>
  <si>
    <t>G-7S (31)</t>
  </si>
  <si>
    <t>G-0(06)</t>
  </si>
  <si>
    <t>G-1(02)</t>
  </si>
  <si>
    <t>G-2(62)</t>
  </si>
  <si>
    <t>G-3(70)</t>
  </si>
  <si>
    <t>G-4(52)</t>
  </si>
  <si>
    <t>G-5(36)</t>
  </si>
  <si>
    <t>G-6(51)</t>
  </si>
  <si>
    <t>G-1ND(A9)</t>
  </si>
  <si>
    <t>G-1D(B1)</t>
  </si>
  <si>
    <t>G-2(B2)</t>
  </si>
  <si>
    <t>T-1(B5)</t>
  </si>
  <si>
    <t>G-1(33/23)</t>
  </si>
  <si>
    <t>G-1S(35)</t>
  </si>
  <si>
    <t>G-2(84)</t>
  </si>
  <si>
    <t>G-3(24)</t>
  </si>
  <si>
    <t>G-4(41)</t>
  </si>
  <si>
    <t>G-5(88)</t>
  </si>
  <si>
    <t>G-6(22)</t>
  </si>
  <si>
    <t>G-7S(31)</t>
  </si>
  <si>
    <t>South Shore, Cape Cod, and Martha's Vineyard</t>
  </si>
  <si>
    <t>SouthShoreCCVineyard</t>
  </si>
  <si>
    <t>EversourceSouthShoreCCVineyard</t>
  </si>
  <si>
    <t>Workbook Last Updated: 5/29/2019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</si>
</sst>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s>
  <fonts count="30"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u/>
      <sz val="9"/>
      <color theme="10"/>
      <name val="Calibri"/>
      <family val="2"/>
      <scheme val="minor"/>
    </font>
    <font>
      <sz val="11"/>
      <name val="Calibri"/>
      <family val="2"/>
      <scheme val="minor"/>
    </font>
    <font>
      <sz val="12"/>
      <name val="Arial"/>
      <family val="2"/>
    </font>
    <font>
      <sz val="11"/>
      <color theme="1"/>
      <name val="Calibri"/>
      <family val="2"/>
    </font>
    <font>
      <sz val="11"/>
      <color theme="0"/>
      <name val="Calibri"/>
      <family val="2"/>
      <scheme val="minor"/>
    </font>
    <font>
      <b/>
      <sz val="12"/>
      <color theme="1"/>
      <name val="Calibri"/>
      <family val="2"/>
      <scheme val="minor"/>
    </font>
    <font>
      <vertAlign val="superscript"/>
      <sz val="11"/>
      <color theme="1"/>
      <name val="Calibri"/>
      <family val="2"/>
    </font>
    <font>
      <sz val="11"/>
      <color theme="1"/>
      <name val="Calibri"/>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s>
  <cellStyleXfs count="12">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4" fillId="0" borderId="0"/>
    <xf numFmtId="0" fontId="24"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cellStyleXfs>
  <cellXfs count="349">
    <xf numFmtId="0" fontId="0" fillId="0" borderId="0" xfId="0"/>
    <xf numFmtId="0" fontId="2" fillId="0" borderId="1" xfId="0" applyFont="1" applyFill="1" applyBorder="1" applyAlignment="1">
      <alignment horizontal="center" vertical="center"/>
    </xf>
    <xf numFmtId="164" fontId="2" fillId="0" borderId="1" xfId="0" applyNumberFormat="1" applyFont="1" applyFill="1" applyBorder="1"/>
    <xf numFmtId="0" fontId="0" fillId="0" borderId="0" xfId="0" applyAlignment="1">
      <alignment wrapText="1"/>
    </xf>
    <xf numFmtId="164" fontId="0" fillId="0" borderId="1" xfId="0" applyNumberFormat="1" applyBorder="1"/>
    <xf numFmtId="0" fontId="3" fillId="0" borderId="1" xfId="0" applyFont="1" applyFill="1" applyBorder="1" applyAlignment="1">
      <alignment horizontal="center" vertical="center"/>
    </xf>
    <xf numFmtId="0" fontId="0" fillId="0" borderId="0" xfId="0" applyFill="1"/>
    <xf numFmtId="0" fontId="2" fillId="0" borderId="0" xfId="0" applyFont="1" applyFill="1" applyBorder="1" applyAlignment="1">
      <alignment horizontal="center" vertical="center"/>
    </xf>
    <xf numFmtId="164" fontId="2" fillId="0" borderId="0" xfId="0" applyNumberFormat="1" applyFont="1" applyFill="1" applyBorder="1"/>
    <xf numFmtId="0" fontId="4" fillId="0" borderId="0" xfId="0" applyFont="1"/>
    <xf numFmtId="0" fontId="5" fillId="0" borderId="0" xfId="1"/>
    <xf numFmtId="164" fontId="0" fillId="0" borderId="0" xfId="0" applyNumberFormat="1" applyFill="1" applyBorder="1"/>
    <xf numFmtId="0" fontId="0" fillId="0" borderId="0" xfId="0" applyFill="1" applyBorder="1"/>
    <xf numFmtId="164" fontId="0" fillId="0" borderId="1" xfId="0" applyNumberFormat="1" applyFill="1" applyBorder="1"/>
    <xf numFmtId="165" fontId="0" fillId="0" borderId="0" xfId="0" applyNumberFormat="1" applyFill="1" applyAlignment="1">
      <alignment vertical="center"/>
    </xf>
    <xf numFmtId="0" fontId="1" fillId="0" borderId="0" xfId="0" applyFont="1"/>
    <xf numFmtId="164" fontId="0" fillId="0" borderId="2" xfId="0" applyNumberFormat="1" applyBorder="1"/>
    <xf numFmtId="0" fontId="2" fillId="0" borderId="0" xfId="0" applyFont="1" applyFill="1" applyBorder="1" applyAlignment="1">
      <alignment horizontal="left" vertical="center"/>
    </xf>
    <xf numFmtId="0" fontId="0" fillId="0" borderId="0" xfId="0" applyBorder="1"/>
    <xf numFmtId="164" fontId="0" fillId="0" borderId="0" xfId="0" applyNumberFormat="1" applyBorder="1"/>
    <xf numFmtId="0" fontId="0" fillId="0" borderId="15" xfId="0" applyBorder="1"/>
    <xf numFmtId="0" fontId="0" fillId="0" borderId="0" xfId="0" quotePrefix="1" applyAlignment="1">
      <alignment horizontal="left"/>
    </xf>
    <xf numFmtId="49" fontId="2" fillId="0" borderId="1" xfId="0" applyNumberFormat="1" applyFont="1" applyFill="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xf>
    <xf numFmtId="0" fontId="1" fillId="0" borderId="0" xfId="0" applyFont="1" applyFill="1" applyBorder="1" applyAlignment="1"/>
    <xf numFmtId="0" fontId="1" fillId="0" borderId="0" xfId="0" applyFont="1" applyFill="1" applyBorder="1" applyAlignment="1">
      <alignment horizontal="center" vertical="center"/>
    </xf>
    <xf numFmtId="0" fontId="0" fillId="0" borderId="25" xfId="0" applyBorder="1" applyAlignment="1">
      <alignment horizontal="center"/>
    </xf>
    <xf numFmtId="0" fontId="0" fillId="2" borderId="0" xfId="0" applyFill="1"/>
    <xf numFmtId="0" fontId="1" fillId="2" borderId="0" xfId="0" applyFont="1" applyFill="1" applyBorder="1" applyAlignment="1">
      <alignment vertical="center" wrapText="1"/>
    </xf>
    <xf numFmtId="164" fontId="10" fillId="2" borderId="14" xfId="0" applyNumberFormat="1" applyFont="1" applyFill="1" applyBorder="1" applyAlignment="1">
      <alignment horizontal="center" vertical="center" wrapText="1" readingOrder="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0" fontId="0" fillId="2" borderId="13" xfId="0" applyFont="1" applyFill="1" applyBorder="1" applyAlignment="1">
      <alignment horizontal="left" vertical="center" wrapText="1"/>
    </xf>
    <xf numFmtId="164" fontId="10" fillId="2" borderId="11" xfId="0" applyNumberFormat="1" applyFont="1" applyFill="1" applyBorder="1" applyAlignment="1">
      <alignment horizontal="center" vertical="center" wrapText="1" readingOrder="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0" fontId="0" fillId="2" borderId="1" xfId="0" applyFont="1" applyFill="1" applyBorder="1" applyAlignment="1">
      <alignment horizontal="left" vertical="center" wrapText="1"/>
    </xf>
    <xf numFmtId="164" fontId="10" fillId="2" borderId="29" xfId="0" applyNumberFormat="1" applyFont="1" applyFill="1" applyBorder="1" applyAlignment="1">
      <alignment horizontal="center" vertical="center" wrapText="1" readingOrder="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0" fontId="0" fillId="2" borderId="6" xfId="0" applyFont="1" applyFill="1" applyBorder="1" applyAlignment="1">
      <alignment horizontal="left" vertical="center" wrapText="1"/>
    </xf>
    <xf numFmtId="164" fontId="10" fillId="2" borderId="31" xfId="0" applyNumberFormat="1" applyFont="1" applyFill="1" applyBorder="1" applyAlignment="1">
      <alignment horizontal="center" vertical="center" wrapText="1" readingOrder="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0" fontId="0" fillId="2" borderId="18" xfId="0" applyFont="1" applyFill="1" applyBorder="1" applyAlignment="1">
      <alignment horizontal="left" vertical="center" wrapText="1"/>
    </xf>
    <xf numFmtId="164" fontId="10" fillId="2" borderId="32" xfId="0" applyNumberFormat="1" applyFont="1" applyFill="1" applyBorder="1" applyAlignment="1">
      <alignment horizontal="center" vertical="center" wrapText="1" readingOrder="1"/>
    </xf>
    <xf numFmtId="0" fontId="0" fillId="2" borderId="32"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4" xfId="0" applyNumberFormat="1" applyFont="1" applyFill="1" applyBorder="1" applyAlignment="1">
      <alignment horizontal="center" vertical="center" wrapText="1" readingOrder="1"/>
    </xf>
    <xf numFmtId="0" fontId="0" fillId="2" borderId="34" xfId="0" applyFont="1" applyFill="1" applyBorder="1" applyAlignment="1">
      <alignment horizontal="center" vertical="center" wrapText="1"/>
    </xf>
    <xf numFmtId="164" fontId="10" fillId="2" borderId="35" xfId="0" applyNumberFormat="1" applyFont="1" applyFill="1" applyBorder="1" applyAlignment="1">
      <alignment horizontal="center" vertical="center" wrapText="1" readingOrder="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9" fontId="8" fillId="2" borderId="17" xfId="4" applyFont="1" applyFill="1" applyBorder="1" applyAlignment="1">
      <alignment horizontal="center" vertical="center" wrapText="1"/>
    </xf>
    <xf numFmtId="0" fontId="0" fillId="2" borderId="17" xfId="0" applyFont="1" applyFill="1" applyBorder="1" applyAlignment="1">
      <alignment horizontal="left" vertical="center" wrapText="1"/>
    </xf>
    <xf numFmtId="0" fontId="12" fillId="2" borderId="36" xfId="0" applyFont="1" applyFill="1" applyBorder="1" applyAlignment="1">
      <alignment horizontal="center" vertical="center" wrapText="1" readingOrder="1"/>
    </xf>
    <xf numFmtId="0" fontId="12" fillId="2" borderId="37" xfId="0" applyFont="1" applyFill="1" applyBorder="1" applyAlignment="1">
      <alignment horizontal="center" vertical="center" wrapText="1" readingOrder="1"/>
    </xf>
    <xf numFmtId="0" fontId="1" fillId="2" borderId="37" xfId="0" applyFont="1" applyFill="1" applyBorder="1" applyAlignment="1">
      <alignment horizontal="center" vertical="center" wrapText="1"/>
    </xf>
    <xf numFmtId="0" fontId="1" fillId="2" borderId="38" xfId="0" applyFont="1" applyFill="1" applyBorder="1" applyAlignment="1">
      <alignment horizontal="center" vertical="center" wrapText="1"/>
    </xf>
    <xf numFmtId="0" fontId="1" fillId="2" borderId="0" xfId="0" applyFont="1" applyFill="1" applyAlignment="1">
      <alignment horizontal="left"/>
    </xf>
    <xf numFmtId="166" fontId="15" fillId="2" borderId="36" xfId="0" applyNumberFormat="1" applyFont="1" applyFill="1" applyBorder="1" applyAlignment="1">
      <alignment horizontal="center" vertical="center"/>
    </xf>
    <xf numFmtId="166" fontId="15" fillId="2" borderId="37" xfId="0" applyNumberFormat="1" applyFont="1" applyFill="1" applyBorder="1" applyAlignment="1">
      <alignment horizontal="center" vertical="center"/>
    </xf>
    <xf numFmtId="166" fontId="15" fillId="2" borderId="37" xfId="0" applyNumberFormat="1" applyFont="1" applyFill="1" applyBorder="1" applyAlignment="1">
      <alignment horizontal="center"/>
    </xf>
    <xf numFmtId="166" fontId="15" fillId="2" borderId="38" xfId="0" applyNumberFormat="1" applyFont="1" applyFill="1" applyBorder="1" applyAlignment="1">
      <alignment horizontal="center"/>
    </xf>
    <xf numFmtId="0" fontId="15" fillId="2" borderId="39" xfId="0" applyFont="1" applyFill="1" applyBorder="1"/>
    <xf numFmtId="0" fontId="16" fillId="2" borderId="21"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40"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9"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43" xfId="0" applyFont="1" applyFill="1" applyBorder="1"/>
    <xf numFmtId="0" fontId="16"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3" fillId="2" borderId="0" xfId="0" applyFont="1" applyFill="1" applyBorder="1" applyAlignment="1">
      <alignment vertical="center"/>
    </xf>
    <xf numFmtId="0" fontId="2" fillId="0" borderId="0" xfId="0" applyFont="1"/>
    <xf numFmtId="0" fontId="1" fillId="0" borderId="0" xfId="0" applyFont="1" applyAlignment="1">
      <alignment wrapText="1"/>
    </xf>
    <xf numFmtId="2" fontId="0" fillId="0" borderId="0" xfId="0" applyNumberFormat="1"/>
    <xf numFmtId="0" fontId="3" fillId="0" borderId="1"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0" xfId="0" applyFont="1" applyFill="1" applyAlignment="1">
      <alignment horizontal="center" vertical="center"/>
    </xf>
    <xf numFmtId="0" fontId="2" fillId="0" borderId="17" xfId="0" applyFont="1" applyFill="1" applyBorder="1" applyAlignment="1">
      <alignment horizontal="center" vertical="center"/>
    </xf>
    <xf numFmtId="9" fontId="0" fillId="0" borderId="0" xfId="4" applyFont="1" applyAlignment="1">
      <alignment horizontal="center"/>
    </xf>
    <xf numFmtId="0" fontId="0" fillId="0" borderId="1" xfId="0" applyBorder="1" applyAlignment="1">
      <alignment horizontal="center"/>
    </xf>
    <xf numFmtId="165" fontId="0" fillId="0" borderId="1" xfId="0" applyNumberFormat="1" applyBorder="1" applyAlignment="1">
      <alignment horizontal="center"/>
    </xf>
    <xf numFmtId="165" fontId="0" fillId="0" borderId="11" xfId="0" applyNumberFormat="1" applyBorder="1" applyAlignment="1">
      <alignment horizontal="center"/>
    </xf>
    <xf numFmtId="165" fontId="26" fillId="0" borderId="0" xfId="0" applyNumberFormat="1" applyFont="1" applyFill="1" applyAlignment="1">
      <alignment vertical="center"/>
    </xf>
    <xf numFmtId="0" fontId="2" fillId="0" borderId="3" xfId="0" applyFont="1" applyFill="1" applyBorder="1" applyAlignment="1">
      <alignment horizontal="center" vertical="center"/>
    </xf>
    <xf numFmtId="0" fontId="2" fillId="0" borderId="47" xfId="0" applyFont="1" applyFill="1" applyBorder="1" applyAlignment="1">
      <alignment horizontal="center" vertical="center"/>
    </xf>
    <xf numFmtId="0" fontId="23" fillId="8" borderId="1" xfId="0" applyFont="1" applyFill="1" applyBorder="1" applyAlignment="1" applyProtection="1">
      <alignment horizontal="center"/>
      <protection locked="0"/>
    </xf>
    <xf numFmtId="0" fontId="23" fillId="8" borderId="1" xfId="0" applyNumberFormat="1" applyFont="1" applyFill="1" applyBorder="1" applyAlignment="1" applyProtection="1">
      <alignment horizontal="center"/>
      <protection locked="0"/>
    </xf>
    <xf numFmtId="0" fontId="0" fillId="3" borderId="33"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5"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5"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xf>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3" fillId="4" borderId="1" xfId="0" applyFont="1" applyFill="1" applyBorder="1" applyAlignment="1" applyProtection="1">
      <alignment horizontal="center"/>
    </xf>
    <xf numFmtId="0" fontId="23"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5" xfId="0" applyFont="1" applyFill="1" applyBorder="1" applyProtection="1"/>
    <xf numFmtId="0" fontId="22" fillId="3" borderId="0" xfId="1"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6" xfId="0" applyFill="1" applyBorder="1" applyProtection="1"/>
    <xf numFmtId="0" fontId="0" fillId="3" borderId="16" xfId="0" applyFill="1" applyBorder="1" applyProtection="1"/>
    <xf numFmtId="0" fontId="1" fillId="0" borderId="1" xfId="0" applyFont="1"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0" xfId="0" applyBorder="1" applyAlignment="1">
      <alignment horizontal="center"/>
    </xf>
    <xf numFmtId="0" fontId="0" fillId="0" borderId="18" xfId="0" applyBorder="1" applyAlignment="1">
      <alignment horizontal="center"/>
    </xf>
    <xf numFmtId="0" fontId="1" fillId="0" borderId="11" xfId="0" applyFont="1" applyBorder="1" applyAlignment="1">
      <alignment horizontal="center"/>
    </xf>
    <xf numFmtId="165" fontId="0" fillId="0" borderId="0" xfId="0" applyNumberFormat="1" applyBorder="1" applyAlignment="1">
      <alignment horizontal="center"/>
    </xf>
    <xf numFmtId="165" fontId="0" fillId="0" borderId="10" xfId="0" applyNumberFormat="1" applyBorder="1" applyAlignment="1">
      <alignment horizontal="center"/>
    </xf>
    <xf numFmtId="165" fontId="0" fillId="0" borderId="13" xfId="0" applyNumberFormat="1" applyBorder="1" applyAlignment="1">
      <alignment horizontal="center"/>
    </xf>
    <xf numFmtId="0" fontId="0" fillId="0" borderId="16" xfId="0" applyBorder="1"/>
    <xf numFmtId="0" fontId="1" fillId="0" borderId="0" xfId="0" applyFont="1" applyBorder="1" applyAlignment="1">
      <alignment horizontal="center" vertical="center"/>
    </xf>
    <xf numFmtId="164" fontId="0" fillId="0" borderId="0" xfId="0" applyNumberFormat="1" applyBorder="1" applyAlignment="1">
      <alignment horizontal="center"/>
    </xf>
    <xf numFmtId="0" fontId="0" fillId="0" borderId="0" xfId="0" applyBorder="1" applyAlignment="1">
      <alignment horizontal="center" vertical="center"/>
    </xf>
    <xf numFmtId="0" fontId="0" fillId="0" borderId="0" xfId="0" applyFill="1" applyBorder="1" applyAlignment="1">
      <alignment horizontal="center" vertical="center"/>
    </xf>
    <xf numFmtId="164" fontId="0" fillId="0" borderId="0" xfId="3" applyNumberFormat="1" applyFont="1" applyBorder="1" applyAlignment="1">
      <alignment horizontal="center" vertical="center"/>
    </xf>
    <xf numFmtId="0" fontId="1" fillId="0" borderId="0" xfId="0" applyFont="1" applyBorder="1" applyAlignment="1">
      <alignment horizontal="center"/>
    </xf>
    <xf numFmtId="167" fontId="0" fillId="0" borderId="1" xfId="3" applyNumberFormat="1" applyFont="1" applyFill="1" applyBorder="1" applyAlignment="1">
      <alignment horizontal="center"/>
    </xf>
    <xf numFmtId="17" fontId="2" fillId="0" borderId="2" xfId="0" applyNumberFormat="1" applyFont="1" applyFill="1" applyBorder="1" applyAlignment="1">
      <alignment horizontal="center" vertical="center"/>
    </xf>
    <xf numFmtId="17" fontId="0" fillId="0" borderId="2" xfId="0" applyNumberFormat="1" applyFill="1" applyBorder="1" applyAlignment="1">
      <alignment horizontal="center"/>
    </xf>
    <xf numFmtId="167" fontId="0" fillId="0" borderId="11" xfId="3" applyNumberFormat="1" applyFont="1" applyFill="1" applyBorder="1" applyAlignment="1">
      <alignment horizontal="center"/>
    </xf>
    <xf numFmtId="17" fontId="2" fillId="0" borderId="50" xfId="0" applyNumberFormat="1" applyFont="1" applyFill="1" applyBorder="1" applyAlignment="1">
      <alignment horizontal="center" vertical="center"/>
    </xf>
    <xf numFmtId="167" fontId="0" fillId="0" borderId="13" xfId="3" applyNumberFormat="1" applyFont="1" applyFill="1" applyBorder="1" applyAlignment="1">
      <alignment horizontal="center"/>
    </xf>
    <xf numFmtId="0" fontId="5" fillId="0" borderId="0" xfId="1"/>
    <xf numFmtId="0" fontId="4" fillId="0" borderId="0" xfId="0" applyFont="1"/>
    <xf numFmtId="0" fontId="0" fillId="0" borderId="0" xfId="0"/>
    <xf numFmtId="0" fontId="0" fillId="0" borderId="9" xfId="0" applyBorder="1" applyAlignment="1">
      <alignment horizontal="center"/>
    </xf>
    <xf numFmtId="0" fontId="1" fillId="0" borderId="9" xfId="0" applyFont="1" applyBorder="1" applyAlignment="1">
      <alignment horizontal="center"/>
    </xf>
    <xf numFmtId="165" fontId="0" fillId="0" borderId="1" xfId="0" applyNumberFormat="1" applyBorder="1" applyAlignment="1">
      <alignment horizontal="center"/>
    </xf>
    <xf numFmtId="0" fontId="1" fillId="0" borderId="1" xfId="0" applyFont="1" applyBorder="1" applyAlignment="1">
      <alignment horizontal="center"/>
    </xf>
    <xf numFmtId="0" fontId="0" fillId="0" borderId="0" xfId="0" applyBorder="1" applyAlignment="1">
      <alignment horizontal="center"/>
    </xf>
    <xf numFmtId="0" fontId="0" fillId="0" borderId="48" xfId="0" applyBorder="1" applyAlignment="1">
      <alignment horizontal="center"/>
    </xf>
    <xf numFmtId="165" fontId="0" fillId="0" borderId="0" xfId="0" applyNumberFormat="1" applyBorder="1" applyAlignment="1">
      <alignment horizontal="center"/>
    </xf>
    <xf numFmtId="0" fontId="0" fillId="0" borderId="9" xfId="0" applyBorder="1" applyAlignment="1">
      <alignment horizontal="center"/>
    </xf>
    <xf numFmtId="0" fontId="1" fillId="0" borderId="9" xfId="0" applyFont="1" applyBorder="1" applyAlignment="1">
      <alignment horizontal="center"/>
    </xf>
    <xf numFmtId="165" fontId="0" fillId="0" borderId="1" xfId="0" applyNumberFormat="1" applyBorder="1" applyAlignment="1">
      <alignment horizontal="center"/>
    </xf>
    <xf numFmtId="0" fontId="0" fillId="0" borderId="0" xfId="0" applyBorder="1" applyAlignment="1">
      <alignment horizontal="center"/>
    </xf>
    <xf numFmtId="165" fontId="0" fillId="0" borderId="0" xfId="0" applyNumberFormat="1" applyBorder="1" applyAlignment="1">
      <alignment horizontal="center"/>
    </xf>
    <xf numFmtId="0" fontId="1" fillId="0" borderId="2" xfId="0" applyFont="1" applyBorder="1" applyAlignment="1">
      <alignment horizontal="center"/>
    </xf>
    <xf numFmtId="165" fontId="0" fillId="0" borderId="2" xfId="0" applyNumberFormat="1" applyBorder="1" applyAlignment="1">
      <alignment horizontal="center"/>
    </xf>
    <xf numFmtId="0" fontId="0" fillId="0" borderId="9" xfId="0" applyBorder="1" applyAlignment="1">
      <alignment horizontal="center"/>
    </xf>
    <xf numFmtId="0" fontId="1" fillId="0" borderId="9" xfId="0" applyFont="1" applyBorder="1" applyAlignment="1">
      <alignment horizontal="center"/>
    </xf>
    <xf numFmtId="165" fontId="0" fillId="0" borderId="1" xfId="0" applyNumberFormat="1" applyBorder="1" applyAlignment="1">
      <alignment horizontal="center"/>
    </xf>
    <xf numFmtId="0" fontId="0" fillId="0" borderId="0" xfId="0" applyBorder="1" applyAlignment="1">
      <alignment horizontal="center"/>
    </xf>
    <xf numFmtId="0" fontId="1" fillId="0" borderId="2" xfId="0" applyFont="1" applyBorder="1" applyAlignment="1">
      <alignment horizontal="center"/>
    </xf>
    <xf numFmtId="165" fontId="0" fillId="0" borderId="2" xfId="0" applyNumberFormat="1" applyBorder="1" applyAlignment="1">
      <alignment horizontal="center"/>
    </xf>
    <xf numFmtId="0" fontId="0" fillId="0" borderId="12" xfId="0" applyBorder="1" applyAlignment="1">
      <alignment horizontal="center"/>
    </xf>
    <xf numFmtId="165" fontId="0" fillId="0" borderId="15" xfId="0" applyNumberFormat="1" applyBorder="1" applyAlignment="1">
      <alignment horizontal="center"/>
    </xf>
    <xf numFmtId="0" fontId="3" fillId="0" borderId="1" xfId="0" applyFont="1" applyFill="1" applyBorder="1" applyAlignment="1">
      <alignment horizontal="center" vertical="center"/>
    </xf>
    <xf numFmtId="0" fontId="0" fillId="0" borderId="18" xfId="0" applyBorder="1" applyAlignment="1">
      <alignment horizontal="center" vertical="center"/>
    </xf>
    <xf numFmtId="0" fontId="0" fillId="0" borderId="0" xfId="0"/>
    <xf numFmtId="0" fontId="0" fillId="0" borderId="0" xfId="0" applyBorder="1"/>
    <xf numFmtId="0" fontId="1" fillId="0" borderId="3" xfId="0" applyFont="1" applyFill="1" applyBorder="1" applyAlignment="1"/>
    <xf numFmtId="0" fontId="1" fillId="0" borderId="3" xfId="0" applyFont="1" applyFill="1" applyBorder="1" applyAlignment="1">
      <alignment horizontal="center"/>
    </xf>
    <xf numFmtId="0" fontId="0" fillId="0" borderId="51" xfId="0" applyBorder="1"/>
    <xf numFmtId="0" fontId="0" fillId="0" borderId="22" xfId="0" applyBorder="1"/>
    <xf numFmtId="0" fontId="0" fillId="0" borderId="27" xfId="0" applyBorder="1"/>
    <xf numFmtId="167" fontId="0" fillId="0" borderId="0" xfId="0" applyNumberFormat="1" applyFont="1" applyFill="1" applyBorder="1"/>
    <xf numFmtId="167" fontId="0" fillId="0" borderId="1" xfId="0" applyNumberFormat="1" applyBorder="1" applyAlignment="1">
      <alignment horizontal="center"/>
    </xf>
    <xf numFmtId="167" fontId="0" fillId="0" borderId="18" xfId="0" applyNumberFormat="1" applyBorder="1" applyAlignment="1">
      <alignment horizontal="center"/>
    </xf>
    <xf numFmtId="167" fontId="0" fillId="0" borderId="1" xfId="0" applyNumberFormat="1" applyBorder="1" applyAlignment="1">
      <alignment horizontal="center"/>
    </xf>
    <xf numFmtId="167" fontId="0" fillId="0" borderId="1" xfId="0" applyNumberFormat="1" applyBorder="1" applyAlignment="1">
      <alignment horizontal="center"/>
    </xf>
    <xf numFmtId="167" fontId="0" fillId="0" borderId="1" xfId="0" applyNumberFormat="1" applyBorder="1" applyAlignment="1">
      <alignment horizontal="center"/>
    </xf>
    <xf numFmtId="167" fontId="0" fillId="0" borderId="18" xfId="0" applyNumberFormat="1" applyBorder="1" applyAlignment="1">
      <alignment horizontal="center"/>
    </xf>
    <xf numFmtId="0" fontId="0" fillId="0" borderId="0" xfId="0"/>
    <xf numFmtId="0" fontId="4" fillId="0" borderId="0" xfId="0" applyFont="1"/>
    <xf numFmtId="167" fontId="0" fillId="0" borderId="1" xfId="0" applyNumberFormat="1" applyBorder="1" applyAlignment="1">
      <alignment horizontal="center"/>
    </xf>
    <xf numFmtId="167" fontId="0" fillId="0" borderId="18" xfId="0" applyNumberFormat="1" applyBorder="1" applyAlignment="1">
      <alignment horizontal="center"/>
    </xf>
    <xf numFmtId="0" fontId="0" fillId="0" borderId="0" xfId="0"/>
    <xf numFmtId="0" fontId="5" fillId="0" borderId="0" xfId="1"/>
    <xf numFmtId="0" fontId="2" fillId="0" borderId="0" xfId="0" applyFont="1" applyFill="1" applyBorder="1" applyAlignment="1">
      <alignment vertical="center"/>
    </xf>
    <xf numFmtId="0" fontId="3" fillId="0" borderId="0" xfId="0" applyFont="1" applyFill="1" applyBorder="1" applyAlignment="1">
      <alignment vertical="center"/>
    </xf>
    <xf numFmtId="0" fontId="5" fillId="0" borderId="0" xfId="1" applyFill="1" applyBorder="1" applyAlignment="1">
      <alignment vertical="center"/>
    </xf>
    <xf numFmtId="0" fontId="4" fillId="0" borderId="0" xfId="0" applyFont="1"/>
    <xf numFmtId="0" fontId="0" fillId="0" borderId="0" xfId="0"/>
    <xf numFmtId="167" fontId="0" fillId="0" borderId="1" xfId="0" applyNumberFormat="1" applyFont="1" applyFill="1" applyBorder="1"/>
    <xf numFmtId="164" fontId="0" fillId="0" borderId="0" xfId="0" applyNumberFormat="1" applyFill="1" applyBorder="1"/>
    <xf numFmtId="164" fontId="2" fillId="0" borderId="0" xfId="0" applyNumberFormat="1" applyFont="1" applyFill="1" applyBorder="1"/>
    <xf numFmtId="0" fontId="0" fillId="0" borderId="7" xfId="0" applyBorder="1"/>
    <xf numFmtId="0" fontId="0" fillId="0" borderId="8" xfId="0" applyBorder="1"/>
    <xf numFmtId="0" fontId="0" fillId="0" borderId="0" xfId="0" applyBorder="1"/>
    <xf numFmtId="0" fontId="0" fillId="0" borderId="1" xfId="0" applyBorder="1" applyAlignment="1">
      <alignment horizontal="center" vertical="center"/>
    </xf>
    <xf numFmtId="0" fontId="0" fillId="0" borderId="25" xfId="0" applyBorder="1"/>
    <xf numFmtId="0" fontId="1" fillId="0" borderId="9" xfId="0" applyFont="1" applyBorder="1" applyAlignment="1">
      <alignment horizontal="center"/>
    </xf>
    <xf numFmtId="0" fontId="0" fillId="0" borderId="10" xfId="0" applyBorder="1"/>
    <xf numFmtId="0" fontId="0" fillId="0" borderId="9" xfId="0" applyBorder="1" applyAlignment="1">
      <alignment horizontal="center" vertical="center"/>
    </xf>
    <xf numFmtId="0" fontId="0" fillId="0" borderId="1" xfId="0" applyBorder="1" applyAlignment="1">
      <alignment horizontal="center"/>
    </xf>
    <xf numFmtId="165" fontId="0" fillId="0" borderId="1" xfId="0" applyNumberFormat="1" applyBorder="1" applyAlignment="1">
      <alignment horizontal="center"/>
    </xf>
    <xf numFmtId="0" fontId="0" fillId="0" borderId="9" xfId="0" applyFill="1" applyBorder="1" applyAlignment="1">
      <alignment horizontal="center"/>
    </xf>
    <xf numFmtId="0" fontId="0" fillId="0" borderId="1" xfId="0" applyFill="1" applyBorder="1" applyAlignment="1">
      <alignment horizontal="center"/>
    </xf>
    <xf numFmtId="165" fontId="0" fillId="0" borderId="1" xfId="0" applyNumberFormat="1" applyFill="1" applyBorder="1" applyAlignment="1">
      <alignment horizontal="center"/>
    </xf>
    <xf numFmtId="0" fontId="1" fillId="0" borderId="1" xfId="0" applyFont="1" applyBorder="1" applyAlignment="1">
      <alignment horizontal="center"/>
    </xf>
    <xf numFmtId="167" fontId="2" fillId="0" borderId="1" xfId="0" applyNumberFormat="1" applyFont="1" applyFill="1" applyBorder="1"/>
    <xf numFmtId="167" fontId="0" fillId="0" borderId="11" xfId="3" quotePrefix="1" applyNumberFormat="1" applyFont="1" applyFill="1" applyBorder="1" applyAlignment="1">
      <alignment horizontal="center"/>
    </xf>
    <xf numFmtId="167" fontId="0" fillId="0" borderId="14" xfId="3" applyNumberFormat="1" applyFont="1" applyFill="1" applyBorder="1" applyAlignment="1">
      <alignment horizontal="center"/>
    </xf>
    <xf numFmtId="0" fontId="0" fillId="0" borderId="0" xfId="0"/>
    <xf numFmtId="164" fontId="0" fillId="0" borderId="1" xfId="0" applyNumberFormat="1" applyFill="1" applyBorder="1"/>
    <xf numFmtId="0" fontId="0" fillId="0" borderId="0" xfId="0" applyFill="1" applyBorder="1" applyAlignment="1"/>
    <xf numFmtId="0" fontId="0" fillId="0" borderId="53" xfId="0" applyFill="1" applyBorder="1" applyAlignment="1">
      <alignment horizontal="center"/>
    </xf>
    <xf numFmtId="0" fontId="3" fillId="0" borderId="0" xfId="0" applyFont="1" applyFill="1" applyBorder="1" applyAlignment="1">
      <alignment horizontal="center" vertical="center"/>
    </xf>
    <xf numFmtId="164" fontId="2" fillId="0" borderId="0" xfId="0" applyNumberFormat="1" applyFont="1" applyFill="1" applyBorder="1" applyAlignment="1">
      <alignment horizontal="right"/>
    </xf>
    <xf numFmtId="0" fontId="3" fillId="0" borderId="0" xfId="0" applyFont="1" applyFill="1" applyBorder="1" applyAlignment="1">
      <alignment vertical="center" wrapText="1"/>
    </xf>
    <xf numFmtId="0" fontId="3" fillId="0" borderId="0" xfId="0" applyFont="1" applyFill="1" applyBorder="1" applyAlignment="1"/>
    <xf numFmtId="0" fontId="0" fillId="0" borderId="0" xfId="0"/>
    <xf numFmtId="0" fontId="0" fillId="0" borderId="0" xfId="0"/>
    <xf numFmtId="164" fontId="2" fillId="0" borderId="0" xfId="0" applyNumberFormat="1" applyFont="1" applyFill="1" applyBorder="1"/>
    <xf numFmtId="164" fontId="0" fillId="0" borderId="0" xfId="0" applyNumberFormat="1" applyFill="1" applyBorder="1"/>
    <xf numFmtId="164" fontId="0" fillId="0" borderId="0" xfId="0" applyNumberFormat="1" applyBorder="1"/>
    <xf numFmtId="164" fontId="2" fillId="0" borderId="0" xfId="0" applyNumberFormat="1" applyFont="1" applyFill="1" applyBorder="1" applyAlignment="1">
      <alignment horizontal="right"/>
    </xf>
    <xf numFmtId="0" fontId="0" fillId="0" borderId="35" xfId="0" applyFill="1" applyBorder="1" applyAlignment="1">
      <alignment horizontal="center" vertical="center"/>
    </xf>
    <xf numFmtId="0" fontId="1" fillId="0" borderId="54" xfId="0" applyFont="1" applyFill="1" applyBorder="1" applyAlignment="1">
      <alignment horizontal="center"/>
    </xf>
    <xf numFmtId="0" fontId="1" fillId="0" borderId="17" xfId="0" applyFont="1" applyFill="1" applyBorder="1" applyAlignment="1">
      <alignment horizontal="center"/>
    </xf>
    <xf numFmtId="0" fontId="0" fillId="0" borderId="17" xfId="0" applyFill="1" applyBorder="1" applyAlignment="1">
      <alignment horizontal="center" vertical="center"/>
    </xf>
    <xf numFmtId="0" fontId="0" fillId="0" borderId="5" xfId="0" applyFill="1" applyBorder="1" applyAlignment="1">
      <alignment horizontal="center"/>
    </xf>
    <xf numFmtId="0" fontId="0" fillId="0" borderId="6" xfId="0" applyFill="1" applyBorder="1" applyAlignment="1">
      <alignment horizontal="center"/>
    </xf>
    <xf numFmtId="165" fontId="0" fillId="0" borderId="6" xfId="0" applyNumberFormat="1" applyFill="1" applyBorder="1" applyAlignment="1">
      <alignment horizontal="center"/>
    </xf>
    <xf numFmtId="165" fontId="0" fillId="0" borderId="8" xfId="0" applyNumberFormat="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165" fontId="0" fillId="0" borderId="13" xfId="0" applyNumberFormat="1" applyFill="1" applyBorder="1" applyAlignment="1">
      <alignment horizontal="center"/>
    </xf>
    <xf numFmtId="165" fontId="0" fillId="0" borderId="16" xfId="0" applyNumberFormat="1" applyBorder="1" applyAlignment="1">
      <alignment horizontal="center"/>
    </xf>
    <xf numFmtId="0" fontId="0" fillId="0" borderId="0" xfId="0"/>
    <xf numFmtId="49" fontId="2" fillId="0" borderId="1" xfId="0" applyNumberFormat="1" applyFont="1" applyFill="1" applyBorder="1" applyAlignment="1">
      <alignment horizontal="center" vertical="center"/>
    </xf>
    <xf numFmtId="164" fontId="2" fillId="0" borderId="1" xfId="0" applyNumberFormat="1" applyFont="1" applyFill="1" applyBorder="1" applyAlignment="1">
      <alignment horizontal="right"/>
    </xf>
    <xf numFmtId="49" fontId="2" fillId="0" borderId="1" xfId="0" quotePrefix="1" applyNumberFormat="1" applyFont="1" applyFill="1" applyBorder="1" applyAlignment="1">
      <alignment horizontal="center" vertical="center"/>
    </xf>
    <xf numFmtId="164" fontId="0" fillId="0" borderId="1" xfId="0" applyNumberFormat="1" applyFill="1" applyBorder="1"/>
    <xf numFmtId="0" fontId="2" fillId="0" borderId="1" xfId="0" applyFont="1" applyFill="1" applyBorder="1" applyAlignment="1">
      <alignment horizontal="center" vertical="center"/>
    </xf>
    <xf numFmtId="164" fontId="2" fillId="0" borderId="1" xfId="0" applyNumberFormat="1" applyFont="1" applyFill="1" applyBorder="1"/>
    <xf numFmtId="0" fontId="29" fillId="0" borderId="1" xfId="0" applyFont="1" applyFill="1" applyBorder="1" applyAlignment="1">
      <alignment horizontal="center" vertical="center"/>
    </xf>
    <xf numFmtId="49" fontId="29" fillId="0" borderId="1" xfId="0" applyNumberFormat="1" applyFont="1" applyFill="1" applyBorder="1" applyAlignment="1">
      <alignment horizontal="center" vertical="center"/>
    </xf>
    <xf numFmtId="49" fontId="2" fillId="0" borderId="18" xfId="0"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7" xfId="0" applyFont="1" applyFill="1" applyBorder="1" applyAlignment="1">
      <alignment horizontal="center" vertical="center"/>
    </xf>
    <xf numFmtId="49" fontId="2" fillId="0" borderId="6"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8" xfId="0" applyFont="1" applyFill="1" applyBorder="1" applyAlignment="1">
      <alignment horizontal="center" vertical="center"/>
    </xf>
    <xf numFmtId="0" fontId="0" fillId="0" borderId="0" xfId="0"/>
    <xf numFmtId="0" fontId="2" fillId="0" borderId="1"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6" xfId="0" applyFont="1" applyFill="1" applyBorder="1" applyAlignment="1">
      <alignment horizontal="center" vertical="center"/>
    </xf>
    <xf numFmtId="0" fontId="0" fillId="0" borderId="0" xfId="0" applyAlignment="1">
      <alignment horizontal="center"/>
    </xf>
    <xf numFmtId="0" fontId="0" fillId="3" borderId="0" xfId="0" applyFill="1" applyBorder="1" applyAlignment="1" applyProtection="1">
      <alignment horizontal="center" vertical="top" wrapText="1"/>
    </xf>
    <xf numFmtId="0" fontId="0" fillId="3" borderId="15" xfId="0" applyFill="1" applyBorder="1" applyAlignment="1" applyProtection="1">
      <alignment horizontal="center" vertical="top" wrapText="1"/>
    </xf>
    <xf numFmtId="0" fontId="1" fillId="3" borderId="17" xfId="0" applyFont="1" applyFill="1" applyBorder="1" applyAlignment="1" applyProtection="1">
      <alignment horizontal="center" vertical="center" wrapText="1"/>
    </xf>
    <xf numFmtId="0" fontId="21" fillId="3" borderId="46" xfId="0" applyFont="1" applyFill="1" applyBorder="1" applyAlignment="1" applyProtection="1">
      <alignment horizontal="center" vertical="center" wrapText="1"/>
    </xf>
    <xf numFmtId="0" fontId="21" fillId="3" borderId="18" xfId="0" applyFont="1" applyFill="1" applyBorder="1" applyAlignment="1" applyProtection="1">
      <alignment horizontal="center" vertical="center" wrapText="1"/>
    </xf>
    <xf numFmtId="0" fontId="21" fillId="6" borderId="1" xfId="0" applyFont="1" applyFill="1" applyBorder="1" applyAlignment="1" applyProtection="1">
      <alignment horizontal="center" vertical="center"/>
    </xf>
    <xf numFmtId="0" fontId="20" fillId="7" borderId="0" xfId="0" applyFont="1" applyFill="1" applyBorder="1" applyAlignment="1" applyProtection="1">
      <alignment horizontal="center" vertical="center"/>
    </xf>
    <xf numFmtId="0" fontId="27" fillId="7" borderId="0" xfId="0" applyFont="1" applyFill="1" applyBorder="1" applyAlignment="1" applyProtection="1">
      <alignment horizontal="center" vertical="center"/>
    </xf>
    <xf numFmtId="0" fontId="1" fillId="0" borderId="1" xfId="0" quotePrefix="1" applyFont="1" applyBorder="1" applyAlignment="1">
      <alignment horizontal="center"/>
    </xf>
    <xf numFmtId="0" fontId="1" fillId="0" borderId="1" xfId="0" applyFont="1" applyBorder="1" applyAlignment="1">
      <alignment horizont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1" fillId="0" borderId="20" xfId="0" applyFont="1" applyBorder="1" applyAlignment="1">
      <alignment horizontal="center"/>
    </xf>
    <xf numFmtId="0" fontId="1" fillId="0" borderId="19" xfId="0" applyFont="1" applyBorder="1"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xf numFmtId="0" fontId="7" fillId="0" borderId="24" xfId="0" applyFont="1" applyFill="1" applyBorder="1" applyAlignment="1">
      <alignment horizontal="center" vertical="center" textRotation="90"/>
    </xf>
    <xf numFmtId="0" fontId="7" fillId="0" borderId="22" xfId="0" applyFont="1" applyFill="1" applyBorder="1" applyAlignment="1">
      <alignment horizontal="center" vertical="center" textRotation="90"/>
    </xf>
    <xf numFmtId="0" fontId="7" fillId="0" borderId="52" xfId="0" applyFont="1" applyFill="1" applyBorder="1" applyAlignment="1">
      <alignment horizontal="center" vertical="center" textRotation="90"/>
    </xf>
    <xf numFmtId="0" fontId="7" fillId="0" borderId="23" xfId="0" applyFont="1" applyFill="1" applyBorder="1" applyAlignment="1">
      <alignment horizontal="center" vertical="center" textRotation="90"/>
    </xf>
    <xf numFmtId="0" fontId="1" fillId="0" borderId="5" xfId="0" applyFont="1" applyBorder="1" applyAlignment="1">
      <alignment horizontal="center"/>
    </xf>
    <xf numFmtId="0" fontId="1" fillId="0" borderId="6" xfId="0" applyFont="1" applyBorder="1" applyAlignment="1">
      <alignment horizontal="center"/>
    </xf>
    <xf numFmtId="0" fontId="1" fillId="0" borderId="9" xfId="0" applyFont="1" applyBorder="1" applyAlignment="1">
      <alignment horizontal="center"/>
    </xf>
    <xf numFmtId="0" fontId="7" fillId="0" borderId="44" xfId="0" applyFont="1" applyBorder="1" applyAlignment="1">
      <alignment horizontal="center" vertical="center" textRotation="90"/>
    </xf>
    <xf numFmtId="0" fontId="7" fillId="0" borderId="42" xfId="0" applyFont="1" applyBorder="1" applyAlignment="1">
      <alignment horizontal="center" vertical="center" textRotation="90"/>
    </xf>
    <xf numFmtId="0" fontId="7" fillId="0" borderId="41" xfId="0" applyFont="1" applyBorder="1" applyAlignment="1">
      <alignment horizontal="center" vertical="center" textRotation="90"/>
    </xf>
    <xf numFmtId="0" fontId="1" fillId="0" borderId="6" xfId="0" quotePrefix="1" applyFont="1" applyFill="1" applyBorder="1" applyAlignment="1">
      <alignment horizontal="center" wrapText="1"/>
    </xf>
    <xf numFmtId="0" fontId="1" fillId="0" borderId="1" xfId="0" quotePrefix="1" applyFont="1" applyFill="1" applyBorder="1" applyAlignment="1">
      <alignment horizontal="center" wrapText="1"/>
    </xf>
    <xf numFmtId="0" fontId="1" fillId="0" borderId="29" xfId="0" quotePrefix="1" applyFont="1" applyFill="1" applyBorder="1" applyAlignment="1">
      <alignment horizontal="center" wrapText="1"/>
    </xf>
    <xf numFmtId="0" fontId="1" fillId="0" borderId="11" xfId="0" quotePrefix="1" applyFont="1" applyFill="1" applyBorder="1" applyAlignment="1">
      <alignment horizontal="center" wrapText="1"/>
    </xf>
    <xf numFmtId="0" fontId="1" fillId="0" borderId="49" xfId="0" applyFont="1" applyFill="1" applyBorder="1" applyAlignment="1">
      <alignment horizontal="center"/>
    </xf>
    <xf numFmtId="0" fontId="1" fillId="0" borderId="2" xfId="0" applyFont="1" applyFill="1" applyBorder="1" applyAlignment="1">
      <alignment horizontal="center"/>
    </xf>
    <xf numFmtId="0" fontId="7" fillId="0" borderId="33" xfId="0" applyFont="1" applyBorder="1" applyAlignment="1">
      <alignment horizontal="center" vertical="center" textRotation="90"/>
    </xf>
    <xf numFmtId="0" fontId="7" fillId="0" borderId="25" xfId="0" applyFont="1" applyBorder="1" applyAlignment="1">
      <alignment horizontal="center" vertical="center" textRotation="90"/>
    </xf>
    <xf numFmtId="0" fontId="7" fillId="0" borderId="26" xfId="0" applyFont="1" applyBorder="1" applyAlignment="1">
      <alignment horizontal="center" vertical="center" textRotation="90"/>
    </xf>
    <xf numFmtId="0" fontId="1" fillId="0" borderId="29" xfId="0" applyFont="1" applyBorder="1" applyAlignment="1">
      <alignment horizontal="center"/>
    </xf>
    <xf numFmtId="0" fontId="1" fillId="0" borderId="11" xfId="0" applyFont="1" applyBorder="1" applyAlignment="1">
      <alignment horizontal="center"/>
    </xf>
    <xf numFmtId="0" fontId="0" fillId="2" borderId="0" xfId="0" applyFill="1" applyAlignment="1">
      <alignment horizontal="left" wrapText="1"/>
    </xf>
    <xf numFmtId="0" fontId="0" fillId="2" borderId="0" xfId="0" applyFill="1" applyBorder="1" applyAlignment="1">
      <alignment horizontal="left" wrapText="1"/>
    </xf>
    <xf numFmtId="0" fontId="13" fillId="2" borderId="0" xfId="0" applyFont="1" applyFill="1" applyBorder="1" applyAlignment="1">
      <alignment horizontal="center" vertical="center"/>
    </xf>
    <xf numFmtId="0" fontId="1" fillId="2" borderId="30"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7" xfId="0" applyFont="1" applyFill="1" applyBorder="1" applyAlignment="1">
      <alignment horizontal="center" vertical="center" wrapText="1"/>
    </xf>
    <xf numFmtId="164" fontId="12" fillId="2" borderId="33"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5" xfId="0" applyNumberFormat="1" applyFont="1" applyFill="1" applyBorder="1" applyAlignment="1">
      <alignment horizontal="center" vertical="center" wrapText="1" readingOrder="1"/>
    </xf>
    <xf numFmtId="164" fontId="12" fillId="2" borderId="0" xfId="0" applyNumberFormat="1" applyFont="1" applyFill="1" applyBorder="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6"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2" borderId="0" xfId="0" applyFill="1" applyAlignment="1">
      <alignment horizontal="left" vertical="top" wrapText="1"/>
    </xf>
    <xf numFmtId="0" fontId="0" fillId="0" borderId="0" xfId="0" applyFill="1" applyAlignment="1">
      <alignment horizontal="left" vertical="top" wrapText="1"/>
    </xf>
    <xf numFmtId="0" fontId="16" fillId="2" borderId="24" xfId="0" applyFont="1" applyFill="1" applyBorder="1" applyAlignment="1">
      <alignment horizontal="center" vertical="center"/>
    </xf>
    <xf numFmtId="0" fontId="16" fillId="2" borderId="43" xfId="0" applyFont="1" applyFill="1" applyBorder="1" applyAlignment="1">
      <alignment horizontal="center" vertical="center"/>
    </xf>
    <xf numFmtId="0" fontId="16" fillId="2" borderId="45"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23" xfId="0" applyFont="1" applyFill="1" applyBorder="1" applyAlignment="1">
      <alignment horizontal="center" vertical="center"/>
    </xf>
    <xf numFmtId="0" fontId="16" fillId="2" borderId="44" xfId="0" applyFont="1" applyFill="1" applyBorder="1" applyAlignment="1">
      <alignment horizontal="center" vertical="center"/>
    </xf>
    <xf numFmtId="0" fontId="16" fillId="2" borderId="41" xfId="0" applyFont="1" applyFill="1" applyBorder="1" applyAlignment="1">
      <alignment horizontal="center" vertical="center"/>
    </xf>
  </cellXfs>
  <cellStyles count="12">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3" xfId="8" xr:uid="{00000000-0005-0000-0000-000006000000}"/>
    <cellStyle name="Normal 3 2" xfId="11" xr:uid="{00000000-0005-0000-0000-000007000000}"/>
    <cellStyle name="Normal 4" xfId="5" xr:uid="{00000000-0005-0000-0000-000008000000}"/>
    <cellStyle name="Normal 5" xfId="6" xr:uid="{00000000-0005-0000-0000-000009000000}"/>
    <cellStyle name="Percent" xfId="4" builtinId="5"/>
    <cellStyle name="Percent 2" xfId="9" xr:uid="{00000000-0005-0000-0000-00000B000000}"/>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9">
  <autoFilter ref="C13:C19" xr:uid="{00000000-0009-0000-0100-000004000000}"/>
  <tableColumns count="1">
    <tableColumn id="1" xr3:uid="{00000000-0010-0000-0B00-000001000000}" name="UnitilFitch" dataDxfId="8"/>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7">
  <autoFilter ref="D14:D25" xr:uid="{00000000-0009-0000-0100-000010000000}"/>
  <tableColumns count="1">
    <tableColumn id="1" xr3:uid="{00000000-0010-0000-0C00-000001000000}" name="Cambridge" dataDxfId="6"/>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5">
  <autoFilter ref="E14:E26" xr:uid="{00000000-0009-0000-0100-000011000000}"/>
  <tableColumns count="1">
    <tableColumn id="1" xr3:uid="{00000000-0010-0000-0D00-000001000000}" name="GreaterBoston" dataDxfId="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3">
  <autoFilter ref="F14:F27" xr:uid="{00000000-0009-0000-0100-000012000000}"/>
  <tableColumns count="1">
    <tableColumn id="1" xr3:uid="{00000000-0010-0000-0E00-000001000000}" name="SouthShoreCCVineyard" dataDxfId="2"/>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1">
  <autoFilter ref="G14:G26" xr:uid="{00000000-0009-0000-0100-000013000000}"/>
  <tableColumns count="1">
    <tableColumn id="1" xr3:uid="{00000000-0010-0000-0F00-000001000000}" name="WesternMass" dataDxfId="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43" totalsRowShown="0">
  <autoFilter ref="C35:C43"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2" totalsRowShown="0">
  <autoFilter ref="D40:D42"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4" totalsRowShown="0">
  <autoFilter ref="E40:E44"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4" totalsRowShown="0" dataDxfId="13">
  <autoFilter ref="A14:A24" xr:uid="{00000000-0009-0000-0100-000002000000}"/>
  <tableColumns count="1">
    <tableColumn id="1" xr3:uid="{00000000-0010-0000-0100-000001000000}" name="MassElectric" dataDxfId="12"/>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48" totalsRowShown="0">
  <autoFilter ref="F40:F48"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44" totalsRowShown="0">
  <autoFilter ref="G36:G44"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44" totalsRowShown="0">
  <autoFilter ref="H36:H44"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44" totalsRowShown="0">
  <autoFilter ref="I36:I44"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1">
  <autoFilter ref="B14:B20" xr:uid="{00000000-0009-0000-0100-000003000000}"/>
  <tableColumns count="1">
    <tableColumn id="1" xr3:uid="{00000000-0010-0000-0200-000001000000}" name="NantucketElectric"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47:C55" totalsRowShown="0">
  <autoFilter ref="C47:C55"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mass.gov/service-details/development-of-the-solar-massachusetts-renewable-target-smart-progra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tabSelected="1" zoomScaleNormal="100" workbookViewId="0"/>
  </sheetViews>
  <sheetFormatPr defaultRowHeight="15" x14ac:dyDescent="0.25"/>
  <cols>
    <col min="1" max="1" width="8.140625" style="111" customWidth="1"/>
    <col min="2" max="2" width="39.7109375" style="111" customWidth="1"/>
    <col min="3" max="3" width="28.7109375" style="111" customWidth="1"/>
    <col min="4" max="4" width="1.85546875" style="111" customWidth="1"/>
    <col min="5" max="5" width="17.7109375" style="111" customWidth="1"/>
    <col min="6" max="6" width="3" style="111" customWidth="1"/>
    <col min="7" max="7" width="33.28515625" style="111" customWidth="1"/>
    <col min="8" max="8" width="9" style="111" customWidth="1"/>
    <col min="9" max="16384" width="9.140625" style="111"/>
  </cols>
  <sheetData>
    <row r="1" spans="1:8" x14ac:dyDescent="0.25">
      <c r="A1" s="108"/>
      <c r="B1" s="109"/>
      <c r="C1" s="109"/>
      <c r="D1" s="109"/>
      <c r="E1" s="109"/>
      <c r="F1" s="109"/>
      <c r="G1" s="109"/>
      <c r="H1" s="110"/>
    </row>
    <row r="2" spans="1:8" ht="20.25" customHeight="1" x14ac:dyDescent="0.3">
      <c r="A2" s="112"/>
      <c r="B2" s="291" t="s">
        <v>191</v>
      </c>
      <c r="C2" s="291"/>
      <c r="D2" s="291"/>
      <c r="E2" s="291"/>
      <c r="F2" s="113"/>
      <c r="G2" s="113"/>
      <c r="H2" s="114"/>
    </row>
    <row r="3" spans="1:8" ht="20.25" customHeight="1" x14ac:dyDescent="0.3">
      <c r="A3" s="112"/>
      <c r="B3" s="292" t="s">
        <v>233</v>
      </c>
      <c r="C3" s="291"/>
      <c r="D3" s="291"/>
      <c r="E3" s="291"/>
      <c r="F3" s="113"/>
      <c r="G3" s="113"/>
      <c r="H3" s="114"/>
    </row>
    <row r="4" spans="1:8" ht="12.75" customHeight="1" x14ac:dyDescent="0.3">
      <c r="A4" s="115"/>
      <c r="B4" s="116"/>
      <c r="C4" s="116"/>
      <c r="D4" s="116"/>
      <c r="E4" s="116"/>
      <c r="F4" s="116"/>
      <c r="G4" s="116"/>
      <c r="H4" s="117"/>
    </row>
    <row r="5" spans="1:8" ht="30" x14ac:dyDescent="0.25">
      <c r="A5" s="115"/>
      <c r="B5" s="118" t="s">
        <v>172</v>
      </c>
      <c r="C5" s="119" t="s">
        <v>178</v>
      </c>
      <c r="D5" s="120"/>
      <c r="E5" s="118" t="s">
        <v>171</v>
      </c>
      <c r="F5" s="121"/>
      <c r="G5" s="287" t="s">
        <v>234</v>
      </c>
      <c r="H5" s="117"/>
    </row>
    <row r="6" spans="1:8" x14ac:dyDescent="0.25">
      <c r="A6" s="115"/>
      <c r="B6" s="122" t="s">
        <v>101</v>
      </c>
      <c r="C6" s="106" t="s">
        <v>156</v>
      </c>
      <c r="D6" s="123"/>
      <c r="E6" s="124" t="str">
        <f>C6</f>
        <v>Eversource</v>
      </c>
      <c r="F6" s="123"/>
      <c r="G6" s="288"/>
      <c r="H6" s="117"/>
    </row>
    <row r="7" spans="1:8" x14ac:dyDescent="0.25">
      <c r="A7" s="115"/>
      <c r="B7" s="122" t="s">
        <v>48</v>
      </c>
      <c r="C7" s="106" t="s">
        <v>314</v>
      </c>
      <c r="D7" s="123"/>
      <c r="E7" s="124" t="str">
        <f>IF(C7="GreaterBoston","EasternMass",IF(C7="Cambridge","EasternMass", IF(C7="SouthShoreCCVineyard","EasternMass", C7)))</f>
        <v>EasternMass</v>
      </c>
      <c r="F7" s="123"/>
      <c r="G7" s="288"/>
      <c r="H7" s="117"/>
    </row>
    <row r="8" spans="1:8" x14ac:dyDescent="0.25">
      <c r="A8" s="115"/>
      <c r="B8" s="122" t="s">
        <v>4</v>
      </c>
      <c r="C8" s="107" t="s">
        <v>5</v>
      </c>
      <c r="D8" s="125"/>
      <c r="E8" s="124" t="str">
        <f>SUBSTITUTE(C8," ","")</f>
        <v>R-1</v>
      </c>
      <c r="F8" s="123"/>
      <c r="G8" s="288"/>
      <c r="H8" s="117"/>
    </row>
    <row r="9" spans="1:8" x14ac:dyDescent="0.25">
      <c r="A9" s="115"/>
      <c r="B9" s="122" t="s">
        <v>139</v>
      </c>
      <c r="C9" s="106">
        <v>1</v>
      </c>
      <c r="D9" s="123"/>
      <c r="E9" s="124">
        <f>C9</f>
        <v>1</v>
      </c>
      <c r="F9" s="123"/>
      <c r="G9" s="288"/>
      <c r="H9" s="117"/>
    </row>
    <row r="10" spans="1:8" x14ac:dyDescent="0.25">
      <c r="A10" s="115"/>
      <c r="B10" s="122" t="s">
        <v>235</v>
      </c>
      <c r="C10" s="106" t="s">
        <v>141</v>
      </c>
      <c r="D10" s="123"/>
      <c r="E10" s="124" t="str">
        <f>C10</f>
        <v>≤25</v>
      </c>
      <c r="F10" s="123"/>
      <c r="G10" s="288"/>
      <c r="H10" s="117"/>
    </row>
    <row r="11" spans="1:8" x14ac:dyDescent="0.25">
      <c r="A11" s="115"/>
      <c r="B11" s="122" t="s">
        <v>136</v>
      </c>
      <c r="C11" s="106" t="s">
        <v>232</v>
      </c>
      <c r="D11" s="123"/>
      <c r="E11" s="126">
        <f>VLOOKUP(C11,Adders!$B$3:$J$9,2,FALSE)</f>
        <v>0</v>
      </c>
      <c r="F11" s="127"/>
      <c r="G11" s="288"/>
      <c r="H11" s="117"/>
    </row>
    <row r="12" spans="1:8" x14ac:dyDescent="0.25">
      <c r="A12" s="115"/>
      <c r="B12" s="122" t="s">
        <v>137</v>
      </c>
      <c r="C12" s="106" t="s">
        <v>232</v>
      </c>
      <c r="D12" s="123"/>
      <c r="E12" s="126">
        <f>VLOOKUP(C12,Adders!$B$10:$J$14,2,FALSE)</f>
        <v>0</v>
      </c>
      <c r="F12" s="127"/>
      <c r="G12" s="288"/>
      <c r="H12" s="117"/>
    </row>
    <row r="13" spans="1:8" x14ac:dyDescent="0.25">
      <c r="A13" s="115"/>
      <c r="B13" s="122" t="s">
        <v>106</v>
      </c>
      <c r="C13" s="106" t="s">
        <v>232</v>
      </c>
      <c r="D13" s="123"/>
      <c r="E13" s="126">
        <f>VLOOKUP(C13,Adders!$B$15:$J$16,2,FALSE)</f>
        <v>0</v>
      </c>
      <c r="F13" s="127"/>
      <c r="G13" s="288"/>
      <c r="H13" s="117"/>
    </row>
    <row r="14" spans="1:8" x14ac:dyDescent="0.25">
      <c r="A14" s="115"/>
      <c r="B14" s="122" t="s">
        <v>186</v>
      </c>
      <c r="C14" s="128" t="s">
        <v>244</v>
      </c>
      <c r="D14" s="123"/>
      <c r="E14" s="106"/>
      <c r="F14" s="129"/>
      <c r="G14" s="289"/>
      <c r="H14" s="117"/>
    </row>
    <row r="15" spans="1:8" ht="13.5" customHeight="1" x14ac:dyDescent="0.25">
      <c r="A15" s="115"/>
      <c r="B15" s="130" t="s">
        <v>57</v>
      </c>
      <c r="C15" s="131"/>
      <c r="D15" s="131"/>
      <c r="E15" s="131"/>
      <c r="F15" s="131"/>
      <c r="G15" s="131"/>
      <c r="H15" s="117"/>
    </row>
    <row r="16" spans="1:8" ht="11.25" customHeight="1" x14ac:dyDescent="0.25">
      <c r="A16" s="115"/>
      <c r="B16" s="132" t="s">
        <v>192</v>
      </c>
      <c r="C16" s="131"/>
      <c r="D16" s="131"/>
      <c r="E16" s="131"/>
      <c r="F16" s="131"/>
      <c r="G16" s="131"/>
      <c r="H16" s="117"/>
    </row>
    <row r="17" spans="1:8" s="136" customFormat="1" ht="9" customHeight="1" x14ac:dyDescent="0.2">
      <c r="A17" s="133"/>
      <c r="B17" s="134" t="s">
        <v>187</v>
      </c>
      <c r="C17" s="132"/>
      <c r="D17" s="132"/>
      <c r="E17" s="132"/>
      <c r="F17" s="132"/>
      <c r="G17" s="132"/>
      <c r="H17" s="135"/>
    </row>
    <row r="18" spans="1:8" x14ac:dyDescent="0.25">
      <c r="A18" s="115"/>
      <c r="B18" s="131"/>
      <c r="C18" s="131"/>
      <c r="D18" s="131"/>
      <c r="E18" s="131"/>
      <c r="F18" s="131"/>
      <c r="G18" s="131"/>
      <c r="H18" s="117"/>
    </row>
    <row r="19" spans="1:8" ht="21.75" customHeight="1" x14ac:dyDescent="0.25">
      <c r="A19" s="115"/>
      <c r="B19" s="290" t="s">
        <v>173</v>
      </c>
      <c r="C19" s="290"/>
      <c r="D19" s="137"/>
      <c r="E19" s="131"/>
      <c r="F19" s="131"/>
      <c r="G19" s="131"/>
      <c r="H19" s="117"/>
    </row>
    <row r="20" spans="1:8" x14ac:dyDescent="0.25">
      <c r="A20" s="115"/>
      <c r="B20" s="138" t="s">
        <v>177</v>
      </c>
      <c r="C20" s="126">
        <f t="array" ref="C20">INDEX('Base rates'!C2:J31,MATCH(E7&amp;E10,'Base rates'!A2:A31&amp;'Base rates'!B2:B31,0),MATCH(E9,'Base rates'!C1:J1,0))</f>
        <v>0.34</v>
      </c>
      <c r="D20" s="123"/>
      <c r="E20" s="131"/>
      <c r="F20" s="131"/>
      <c r="G20" s="131"/>
      <c r="H20" s="117"/>
    </row>
    <row r="21" spans="1:8" x14ac:dyDescent="0.25">
      <c r="A21" s="115"/>
      <c r="B21" s="138" t="s">
        <v>176</v>
      </c>
      <c r="C21" s="126">
        <f>E11+E12+E13+E14</f>
        <v>0</v>
      </c>
      <c r="D21" s="123"/>
      <c r="E21" s="131"/>
      <c r="F21" s="131"/>
      <c r="G21" s="131"/>
      <c r="H21" s="117"/>
    </row>
    <row r="22" spans="1:8" x14ac:dyDescent="0.25">
      <c r="A22" s="115"/>
      <c r="B22" s="138" t="s">
        <v>175</v>
      </c>
      <c r="C22" s="126">
        <f>C20+C21</f>
        <v>0.34</v>
      </c>
      <c r="D22" s="123"/>
      <c r="E22" s="131"/>
      <c r="F22" s="131"/>
      <c r="G22" s="131"/>
      <c r="H22" s="117"/>
    </row>
    <row r="23" spans="1:8" x14ac:dyDescent="0.25">
      <c r="A23" s="115"/>
      <c r="B23" s="138" t="s">
        <v>174</v>
      </c>
      <c r="C23" s="126">
        <f>VLOOKUP(C7&amp;E8,VOE!$B$2:$I$71,8,FALSE)</f>
        <v>0.19877</v>
      </c>
      <c r="D23" s="123"/>
      <c r="E23" s="131"/>
      <c r="F23" s="131"/>
      <c r="G23" s="131"/>
      <c r="H23" s="117"/>
    </row>
    <row r="24" spans="1:8" x14ac:dyDescent="0.25">
      <c r="A24" s="115"/>
      <c r="B24" s="131"/>
      <c r="C24" s="123"/>
      <c r="D24" s="123"/>
      <c r="E24" s="131"/>
      <c r="F24" s="131"/>
      <c r="G24" s="131"/>
      <c r="H24" s="117"/>
    </row>
    <row r="25" spans="1:8" ht="21" customHeight="1" x14ac:dyDescent="0.25">
      <c r="A25" s="115"/>
      <c r="B25" s="290" t="s">
        <v>188</v>
      </c>
      <c r="C25" s="290"/>
      <c r="D25" s="137"/>
      <c r="E25" s="131"/>
      <c r="F25" s="131"/>
      <c r="G25" s="131"/>
      <c r="H25" s="117"/>
    </row>
    <row r="26" spans="1:8" x14ac:dyDescent="0.25">
      <c r="A26" s="115"/>
      <c r="B26" s="138" t="s">
        <v>189</v>
      </c>
      <c r="C26" s="126">
        <f>C22-C23</f>
        <v>0.14123000000000002</v>
      </c>
      <c r="D26" s="123"/>
      <c r="E26" s="131"/>
      <c r="F26" s="131"/>
      <c r="G26" s="131"/>
      <c r="H26" s="117"/>
    </row>
    <row r="27" spans="1:8" x14ac:dyDescent="0.25">
      <c r="A27" s="115"/>
      <c r="B27" s="138" t="s">
        <v>138</v>
      </c>
      <c r="C27" s="124">
        <f>IF(E10="≤25",10, IF(E10="LowIncome≤25",10,20))</f>
        <v>10</v>
      </c>
      <c r="D27" s="123"/>
      <c r="E27" s="131"/>
      <c r="F27" s="131"/>
      <c r="G27" s="131"/>
      <c r="H27" s="117"/>
    </row>
    <row r="28" spans="1:8" x14ac:dyDescent="0.25">
      <c r="A28" s="115"/>
      <c r="B28" s="131"/>
      <c r="C28" s="131"/>
      <c r="D28" s="131"/>
      <c r="E28" s="131"/>
      <c r="F28" s="131"/>
      <c r="G28" s="131"/>
      <c r="H28" s="117"/>
    </row>
    <row r="29" spans="1:8" ht="15" customHeight="1" x14ac:dyDescent="0.25">
      <c r="A29" s="115"/>
      <c r="B29" s="285" t="s">
        <v>190</v>
      </c>
      <c r="C29" s="285"/>
      <c r="D29" s="285"/>
      <c r="E29" s="285"/>
      <c r="F29" s="285"/>
      <c r="G29" s="285"/>
      <c r="H29" s="117"/>
    </row>
    <row r="30" spans="1:8" x14ac:dyDescent="0.25">
      <c r="A30" s="115"/>
      <c r="B30" s="285"/>
      <c r="C30" s="285"/>
      <c r="D30" s="285"/>
      <c r="E30" s="285"/>
      <c r="F30" s="285"/>
      <c r="G30" s="285"/>
      <c r="H30" s="117"/>
    </row>
    <row r="31" spans="1:8" x14ac:dyDescent="0.25">
      <c r="A31" s="115"/>
      <c r="B31" s="285"/>
      <c r="C31" s="285"/>
      <c r="D31" s="285"/>
      <c r="E31" s="285"/>
      <c r="F31" s="285"/>
      <c r="G31" s="285"/>
      <c r="H31" s="117"/>
    </row>
    <row r="32" spans="1:8" x14ac:dyDescent="0.25">
      <c r="A32" s="115"/>
      <c r="B32" s="285"/>
      <c r="C32" s="285"/>
      <c r="D32" s="285"/>
      <c r="E32" s="285"/>
      <c r="F32" s="285"/>
      <c r="G32" s="285"/>
      <c r="H32" s="117"/>
    </row>
    <row r="33" spans="1:8" x14ac:dyDescent="0.25">
      <c r="A33" s="115"/>
      <c r="B33" s="285"/>
      <c r="C33" s="285"/>
      <c r="D33" s="285"/>
      <c r="E33" s="285"/>
      <c r="F33" s="285"/>
      <c r="G33" s="285"/>
      <c r="H33" s="117"/>
    </row>
    <row r="34" spans="1:8" x14ac:dyDescent="0.25">
      <c r="A34" s="115"/>
      <c r="B34" s="285"/>
      <c r="C34" s="285"/>
      <c r="D34" s="285"/>
      <c r="E34" s="285"/>
      <c r="F34" s="285"/>
      <c r="G34" s="285"/>
      <c r="H34" s="117"/>
    </row>
    <row r="35" spans="1:8" x14ac:dyDescent="0.25">
      <c r="A35" s="115"/>
      <c r="B35" s="285"/>
      <c r="C35" s="285"/>
      <c r="D35" s="285"/>
      <c r="E35" s="285"/>
      <c r="F35" s="285"/>
      <c r="G35" s="285"/>
      <c r="H35" s="117"/>
    </row>
    <row r="36" spans="1:8" x14ac:dyDescent="0.25">
      <c r="A36" s="115"/>
      <c r="B36" s="285"/>
      <c r="C36" s="285"/>
      <c r="D36" s="285"/>
      <c r="E36" s="285"/>
      <c r="F36" s="285"/>
      <c r="G36" s="285"/>
      <c r="H36" s="117"/>
    </row>
    <row r="37" spans="1:8" x14ac:dyDescent="0.25">
      <c r="A37" s="115"/>
      <c r="B37" s="285"/>
      <c r="C37" s="285"/>
      <c r="D37" s="285"/>
      <c r="E37" s="285"/>
      <c r="F37" s="285"/>
      <c r="G37" s="285"/>
      <c r="H37" s="117"/>
    </row>
    <row r="38" spans="1:8" ht="15.75" thickBot="1" x14ac:dyDescent="0.3">
      <c r="A38" s="139"/>
      <c r="B38" s="286"/>
      <c r="C38" s="286"/>
      <c r="D38" s="286"/>
      <c r="E38" s="286"/>
      <c r="F38" s="286"/>
      <c r="G38" s="286"/>
      <c r="H38" s="140"/>
    </row>
  </sheetData>
  <sheetProtection algorithmName="SHA-512" hashValue="Ljh35fD/SAfU9yxs06dtoGFvMC+QZLXiruOTePa79Y/HBkIAVZWclqTqWPYV74Pij3z3sXxVLoc5fkJWy+SgIw==" saltValue="gK+zv3oAGgU0Hc6VY7PCYw==" spinCount="100000" sheet="1" objects="1" scenarios="1"/>
  <mergeCells count="6">
    <mergeCell ref="B29:G38"/>
    <mergeCell ref="G5:G14"/>
    <mergeCell ref="B19:C19"/>
    <mergeCell ref="B25:C25"/>
    <mergeCell ref="B2:E2"/>
    <mergeCell ref="B3:E3"/>
  </mergeCells>
  <dataValidations count="7">
    <dataValidation type="list" allowBlank="1" showInputMessage="1" showErrorMessage="1" sqref="C6" xr:uid="{00000000-0002-0000-0000-000000000000}">
      <formula1>EDC</formula1>
    </dataValidation>
    <dataValidation type="list" allowBlank="1" showInputMessage="1" showErrorMessage="1" sqref="C7 C8" xr:uid="{00000000-0002-0000-0000-000001000000}">
      <formula1>INDIRECT(C6)</formula1>
    </dataValidation>
    <dataValidation type="list" allowBlank="1" showInputMessage="1" showErrorMessage="1" sqref="C9" xr:uid="{00000000-0002-0000-0000-000002000000}">
      <formula1>INDIRECT(C6&amp;C7)</formula1>
    </dataValidation>
    <dataValidation type="list" allowBlank="1" showInputMessage="1" showErrorMessage="1" sqref="C10" xr:uid="{00000000-0002-0000-0000-000003000000}">
      <formula1>IF(ISNUMBER(SEARCH("R-4",C8)),Low,IF(ISNUMBER(SEARCH("R-2",C8)),Low, IF(ISNUMBER(SEARCH("RD-2",C8)),Low,NotLow)))</formula1>
    </dataValidation>
    <dataValidation type="list" allowBlank="1" showInputMessage="1" showErrorMessage="1" sqref="C11" xr:uid="{00000000-0002-0000-0000-000004000000}">
      <formula1>OFFSET(SizeStart,MATCH(C10,SizeColumn,0)-1,1,SUMPRODUCT((SizeColumn=C10)+0),1)</formula1>
    </dataValidation>
    <dataValidation type="list" allowBlank="1" showInputMessage="1" showErrorMessage="1" sqref="C12" xr:uid="{00000000-0002-0000-0000-000005000000}">
      <formula1>OFFSET(Size2Start,MATCH(C10,Size2Column,0)-1,1,SUMPRODUCT((Size2Column=C10)+0),1)</formula1>
    </dataValidation>
    <dataValidation type="list" allowBlank="1" showInputMessage="1" showErrorMessage="1" sqref="C13" xr:uid="{00000000-0002-0000-0000-000006000000}">
      <formula1>OFFSET(Size3Start,MATCH(C10,Size3Column,0)-1,1,SUMPRODUCT((Size3Column=C10)+0),1)</formula1>
    </dataValidation>
  </dataValidations>
  <hyperlinks>
    <hyperlink ref="B17"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I71"/>
  <sheetViews>
    <sheetView workbookViewId="0">
      <pane ySplit="1" topLeftCell="A32" activePane="bottomLeft" state="frozen"/>
      <selection pane="bottomLeft" activeCell="C48" sqref="C48:C59"/>
    </sheetView>
  </sheetViews>
  <sheetFormatPr defaultRowHeight="15" x14ac:dyDescent="0.25"/>
  <cols>
    <col min="1" max="1" width="11.42578125" customWidth="1"/>
    <col min="2" max="2" width="15.28515625" customWidth="1"/>
    <col min="3" max="3" width="19.85546875" customWidth="1"/>
    <col min="4" max="4" width="11" customWidth="1"/>
    <col min="5" max="6" width="15.28515625" customWidth="1"/>
    <col min="7" max="7" width="12.140625" customWidth="1"/>
    <col min="8" max="8" width="10.85546875" customWidth="1"/>
    <col min="9" max="9" width="15" customWidth="1"/>
  </cols>
  <sheetData>
    <row r="1" spans="1:9" s="3" customFormat="1" ht="30" x14ac:dyDescent="0.25">
      <c r="A1" s="93" t="s">
        <v>169</v>
      </c>
      <c r="B1" s="93" t="s">
        <v>170</v>
      </c>
      <c r="C1" s="93" t="s">
        <v>48</v>
      </c>
      <c r="D1" s="93" t="s">
        <v>4</v>
      </c>
      <c r="E1" s="93" t="s">
        <v>0</v>
      </c>
      <c r="F1" s="93" t="s">
        <v>1</v>
      </c>
      <c r="G1" s="93" t="s">
        <v>2</v>
      </c>
      <c r="H1" s="93" t="s">
        <v>3</v>
      </c>
      <c r="I1" s="93" t="s">
        <v>59</v>
      </c>
    </row>
    <row r="2" spans="1:9" x14ac:dyDescent="0.25">
      <c r="A2" t="s">
        <v>140</v>
      </c>
      <c r="B2" t="str">
        <f t="shared" ref="B2:B65" si="0">C2&amp;D2</f>
        <v>UnitilFitchRD-1</v>
      </c>
      <c r="C2" t="s">
        <v>159</v>
      </c>
      <c r="D2" t="s">
        <v>24</v>
      </c>
      <c r="E2">
        <v>0.1046</v>
      </c>
      <c r="F2">
        <v>9.3100000000000002E-2</v>
      </c>
      <c r="G2">
        <v>2.8889999999999999E-2</v>
      </c>
      <c r="H2">
        <v>-2.4199999999999998E-3</v>
      </c>
      <c r="I2">
        <v>0.22416999999999998</v>
      </c>
    </row>
    <row r="3" spans="1:9" x14ac:dyDescent="0.25">
      <c r="A3" t="s">
        <v>140</v>
      </c>
      <c r="B3" t="str">
        <f t="shared" si="0"/>
        <v>UnitilFitchRD-2</v>
      </c>
      <c r="C3" t="s">
        <v>159</v>
      </c>
      <c r="D3" t="s">
        <v>25</v>
      </c>
      <c r="E3">
        <v>0.1046</v>
      </c>
      <c r="F3">
        <v>9.3100000000000002E-2</v>
      </c>
      <c r="G3">
        <v>2.8889999999999999E-2</v>
      </c>
      <c r="H3">
        <v>-2.4199999999999998E-3</v>
      </c>
      <c r="I3">
        <v>0.22416999999999998</v>
      </c>
    </row>
    <row r="4" spans="1:9" x14ac:dyDescent="0.25">
      <c r="A4" t="s">
        <v>140</v>
      </c>
      <c r="B4" t="str">
        <f t="shared" si="0"/>
        <v>UnitilFitchGD-1</v>
      </c>
      <c r="C4" t="s">
        <v>159</v>
      </c>
      <c r="D4" t="s">
        <v>26</v>
      </c>
      <c r="E4">
        <v>0.1046</v>
      </c>
      <c r="F4">
        <v>8.8330000000000006E-2</v>
      </c>
      <c r="G4">
        <v>2.2929999999999999E-2</v>
      </c>
      <c r="H4">
        <v>-2.14E-3</v>
      </c>
      <c r="I4">
        <v>0.21371999999999999</v>
      </c>
    </row>
    <row r="5" spans="1:9" x14ac:dyDescent="0.25">
      <c r="A5" t="s">
        <v>140</v>
      </c>
      <c r="B5" t="str">
        <f t="shared" si="0"/>
        <v>UnitilFitchGD-2</v>
      </c>
      <c r="C5" t="s">
        <v>159</v>
      </c>
      <c r="D5" t="s">
        <v>27</v>
      </c>
      <c r="E5">
        <v>9.2950000000000005E-2</v>
      </c>
      <c r="F5">
        <v>3.4880000000000001E-2</v>
      </c>
      <c r="G5">
        <v>2.2929999999999999E-2</v>
      </c>
      <c r="H5">
        <v>-2.14E-3</v>
      </c>
      <c r="I5">
        <v>0.14862</v>
      </c>
    </row>
    <row r="6" spans="1:9" x14ac:dyDescent="0.25">
      <c r="A6" t="s">
        <v>140</v>
      </c>
      <c r="B6" t="str">
        <f t="shared" si="0"/>
        <v>UnitilFitchGD-3</v>
      </c>
      <c r="C6" t="s">
        <v>159</v>
      </c>
      <c r="D6" t="s">
        <v>28</v>
      </c>
      <c r="E6">
        <v>8.4839999999999999E-2</v>
      </c>
      <c r="F6">
        <v>1.546E-2</v>
      </c>
      <c r="G6">
        <v>2.044E-2</v>
      </c>
      <c r="H6">
        <v>-1.7799999999999999E-3</v>
      </c>
      <c r="I6">
        <v>0.11896</v>
      </c>
    </row>
    <row r="7" spans="1:9" x14ac:dyDescent="0.25">
      <c r="A7" t="s">
        <v>140</v>
      </c>
      <c r="B7" t="str">
        <f t="shared" si="0"/>
        <v>UnitilFitchGD-4</v>
      </c>
      <c r="C7" t="s">
        <v>159</v>
      </c>
      <c r="D7" t="s">
        <v>29</v>
      </c>
      <c r="E7">
        <v>9.2950000000000005E-2</v>
      </c>
      <c r="F7">
        <v>1.528E-2</v>
      </c>
      <c r="G7">
        <v>2.2929999999999999E-2</v>
      </c>
      <c r="H7">
        <v>-2.14E-3</v>
      </c>
      <c r="I7">
        <v>0.12902</v>
      </c>
    </row>
    <row r="8" spans="1:9" x14ac:dyDescent="0.25">
      <c r="A8" t="s">
        <v>155</v>
      </c>
      <c r="B8" t="str">
        <f t="shared" si="0"/>
        <v>MassElectricR-1</v>
      </c>
      <c r="C8" t="s">
        <v>157</v>
      </c>
      <c r="D8" t="s">
        <v>5</v>
      </c>
      <c r="E8" s="217">
        <v>0.10678</v>
      </c>
      <c r="F8" s="197">
        <v>3.2000000000000001E-2</v>
      </c>
      <c r="G8" s="197">
        <v>6.1069999999999999E-2</v>
      </c>
      <c r="H8" s="197">
        <v>-4.2999999999999999E-4</v>
      </c>
      <c r="I8" s="217">
        <v>0.19942000000000001</v>
      </c>
    </row>
    <row r="9" spans="1:9" x14ac:dyDescent="0.25">
      <c r="A9" t="s">
        <v>155</v>
      </c>
      <c r="B9" t="str">
        <f t="shared" si="0"/>
        <v>MassElectricR-2</v>
      </c>
      <c r="C9" t="s">
        <v>157</v>
      </c>
      <c r="D9" t="s">
        <v>8</v>
      </c>
      <c r="E9" s="217">
        <v>0.10678</v>
      </c>
      <c r="F9" s="197">
        <v>3.2000000000000001E-2</v>
      </c>
      <c r="G9" s="197">
        <v>6.1069999999999999E-2</v>
      </c>
      <c r="H9" s="197">
        <v>-4.2999999999999999E-4</v>
      </c>
      <c r="I9" s="217">
        <v>0.19942000000000001</v>
      </c>
    </row>
    <row r="10" spans="1:9" x14ac:dyDescent="0.25">
      <c r="A10" t="s">
        <v>155</v>
      </c>
      <c r="B10" t="str">
        <f t="shared" si="0"/>
        <v>MassElectricR-4</v>
      </c>
      <c r="C10" t="s">
        <v>157</v>
      </c>
      <c r="D10" t="s">
        <v>12</v>
      </c>
      <c r="E10" s="217">
        <v>0.10678</v>
      </c>
      <c r="F10" s="197">
        <v>2.725E-2</v>
      </c>
      <c r="G10" s="197">
        <v>7.1529999999999996E-2</v>
      </c>
      <c r="H10" s="197">
        <v>-1.8000000000000001E-4</v>
      </c>
      <c r="I10" s="217">
        <v>0.20538000000000001</v>
      </c>
    </row>
    <row r="11" spans="1:9" x14ac:dyDescent="0.25">
      <c r="A11" t="s">
        <v>155</v>
      </c>
      <c r="B11" t="str">
        <f t="shared" si="0"/>
        <v>MassElectricG-1</v>
      </c>
      <c r="C11" t="s">
        <v>157</v>
      </c>
      <c r="D11" t="s">
        <v>6</v>
      </c>
      <c r="E11" s="216">
        <v>0.10059999999999999</v>
      </c>
      <c r="F11" s="197">
        <v>2.479E-2</v>
      </c>
      <c r="G11" s="197">
        <v>5.1700000000000003E-2</v>
      </c>
      <c r="H11" s="197">
        <v>-4.0999999999999999E-4</v>
      </c>
      <c r="I11" s="217">
        <v>0.17668</v>
      </c>
    </row>
    <row r="12" spans="1:9" x14ac:dyDescent="0.25">
      <c r="A12" t="s">
        <v>155</v>
      </c>
      <c r="B12" t="str">
        <f t="shared" si="0"/>
        <v>MassElectricG-2NEMA</v>
      </c>
      <c r="C12" t="s">
        <v>157</v>
      </c>
      <c r="D12" t="s">
        <v>208</v>
      </c>
      <c r="E12" s="216">
        <v>9.9479999999999999E-2</v>
      </c>
      <c r="F12" s="197">
        <v>2.3120000000000002E-2</v>
      </c>
      <c r="G12" s="197">
        <v>1.6670000000000001E-2</v>
      </c>
      <c r="H12" s="197">
        <v>-4.2000000000000002E-4</v>
      </c>
      <c r="I12" s="217">
        <v>0.13885</v>
      </c>
    </row>
    <row r="13" spans="1:9" x14ac:dyDescent="0.25">
      <c r="A13" t="s">
        <v>155</v>
      </c>
      <c r="B13" t="str">
        <f t="shared" si="0"/>
        <v>MassElectricG-2WCMA</v>
      </c>
      <c r="C13" t="s">
        <v>157</v>
      </c>
      <c r="D13" t="s">
        <v>224</v>
      </c>
      <c r="E13" s="216">
        <v>9.0029999999999999E-2</v>
      </c>
      <c r="F13" s="197">
        <v>2.3120000000000002E-2</v>
      </c>
      <c r="G13" s="197">
        <v>1.6670000000000001E-2</v>
      </c>
      <c r="H13" s="197">
        <v>-4.2000000000000002E-4</v>
      </c>
      <c r="I13" s="217">
        <v>0.12939999999999999</v>
      </c>
    </row>
    <row r="14" spans="1:9" x14ac:dyDescent="0.25">
      <c r="A14" t="s">
        <v>155</v>
      </c>
      <c r="B14" t="str">
        <f t="shared" si="0"/>
        <v>MassElectricG-2SEMA</v>
      </c>
      <c r="C14" t="s">
        <v>157</v>
      </c>
      <c r="D14" t="s">
        <v>209</v>
      </c>
      <c r="E14" s="216">
        <v>9.3280000000000002E-2</v>
      </c>
      <c r="F14" s="197">
        <v>2.3120000000000002E-2</v>
      </c>
      <c r="G14" s="197">
        <v>1.6670000000000001E-2</v>
      </c>
      <c r="H14" s="197">
        <v>-4.2000000000000002E-4</v>
      </c>
      <c r="I14" s="217">
        <v>0.13264999999999999</v>
      </c>
    </row>
    <row r="15" spans="1:9" x14ac:dyDescent="0.25">
      <c r="A15" t="s">
        <v>155</v>
      </c>
      <c r="B15" t="str">
        <f t="shared" si="0"/>
        <v>MassElectricG-3NEMA</v>
      </c>
      <c r="C15" t="s">
        <v>157</v>
      </c>
      <c r="D15" t="s">
        <v>210</v>
      </c>
      <c r="E15" s="216">
        <v>9.9479999999999999E-2</v>
      </c>
      <c r="F15" s="197">
        <v>2.2689999999999998E-2</v>
      </c>
      <c r="G15" s="197">
        <v>1.162E-2</v>
      </c>
      <c r="H15" s="197">
        <v>-3.6999999999999999E-4</v>
      </c>
      <c r="I15" s="217">
        <v>0.13341999999999998</v>
      </c>
    </row>
    <row r="16" spans="1:9" x14ac:dyDescent="0.25">
      <c r="A16" t="s">
        <v>155</v>
      </c>
      <c r="B16" t="str">
        <f t="shared" si="0"/>
        <v>MassElectricG-3WCMA</v>
      </c>
      <c r="C16" t="s">
        <v>157</v>
      </c>
      <c r="D16" t="s">
        <v>211</v>
      </c>
      <c r="E16" s="216">
        <v>9.0029999999999999E-2</v>
      </c>
      <c r="F16" s="197">
        <v>2.2689999999999998E-2</v>
      </c>
      <c r="G16" s="197">
        <v>1.162E-2</v>
      </c>
      <c r="H16" s="197">
        <v>-3.6999999999999999E-4</v>
      </c>
      <c r="I16" s="217">
        <v>0.12397000000000001</v>
      </c>
    </row>
    <row r="17" spans="1:9" x14ac:dyDescent="0.25">
      <c r="A17" t="s">
        <v>155</v>
      </c>
      <c r="B17" t="str">
        <f t="shared" si="0"/>
        <v>MassElectricG-3SEMA</v>
      </c>
      <c r="C17" t="s">
        <v>157</v>
      </c>
      <c r="D17" t="s">
        <v>212</v>
      </c>
      <c r="E17" s="216">
        <v>9.3280000000000002E-2</v>
      </c>
      <c r="F17" s="197">
        <v>2.2689999999999998E-2</v>
      </c>
      <c r="G17" s="197">
        <v>1.162E-2</v>
      </c>
      <c r="H17" s="197">
        <v>-3.6999999999999999E-4</v>
      </c>
      <c r="I17" s="217">
        <v>0.12722</v>
      </c>
    </row>
    <row r="18" spans="1:9" x14ac:dyDescent="0.25">
      <c r="A18" t="s">
        <v>155</v>
      </c>
      <c r="B18" t="str">
        <f t="shared" si="0"/>
        <v>NantucketElectricR-1</v>
      </c>
      <c r="C18" t="s">
        <v>158</v>
      </c>
      <c r="D18" t="s">
        <v>5</v>
      </c>
      <c r="E18">
        <v>0.10678</v>
      </c>
      <c r="F18">
        <v>3.2000000000000001E-2</v>
      </c>
      <c r="G18">
        <v>6.1069999999999999E-2</v>
      </c>
      <c r="H18">
        <v>-4.2999999999999999E-4</v>
      </c>
      <c r="I18">
        <v>0.19942000000000001</v>
      </c>
    </row>
    <row r="19" spans="1:9" x14ac:dyDescent="0.25">
      <c r="A19" t="s">
        <v>155</v>
      </c>
      <c r="B19" t="str">
        <f t="shared" si="0"/>
        <v>NantucketElectricR-2</v>
      </c>
      <c r="C19" t="s">
        <v>158</v>
      </c>
      <c r="D19" t="s">
        <v>8</v>
      </c>
      <c r="E19">
        <v>0.10678</v>
      </c>
      <c r="F19">
        <v>3.2000000000000001E-2</v>
      </c>
      <c r="G19">
        <v>6.1069999999999999E-2</v>
      </c>
      <c r="H19">
        <v>-4.2999999999999999E-4</v>
      </c>
      <c r="I19">
        <v>0.19942000000000001</v>
      </c>
    </row>
    <row r="20" spans="1:9" x14ac:dyDescent="0.25">
      <c r="A20" t="s">
        <v>155</v>
      </c>
      <c r="B20" t="str">
        <f t="shared" si="0"/>
        <v>NantucketElectricR-4</v>
      </c>
      <c r="C20" t="s">
        <v>158</v>
      </c>
      <c r="D20" t="s">
        <v>12</v>
      </c>
      <c r="E20">
        <v>0.10678</v>
      </c>
      <c r="F20">
        <v>2.725E-2</v>
      </c>
      <c r="G20">
        <v>7.1529999999999996E-2</v>
      </c>
      <c r="H20">
        <v>-1.8000000000000001E-4</v>
      </c>
      <c r="I20">
        <v>0.20538000000000001</v>
      </c>
    </row>
    <row r="21" spans="1:9" x14ac:dyDescent="0.25">
      <c r="A21" t="s">
        <v>155</v>
      </c>
      <c r="B21" t="str">
        <f t="shared" si="0"/>
        <v>NantucketElectricG-1</v>
      </c>
      <c r="C21" t="s">
        <v>158</v>
      </c>
      <c r="D21" t="s">
        <v>6</v>
      </c>
      <c r="E21">
        <v>0.10059999999999999</v>
      </c>
      <c r="F21">
        <v>2.479E-2</v>
      </c>
      <c r="G21">
        <v>5.1700000000000003E-2</v>
      </c>
      <c r="H21">
        <v>-4.0999999999999999E-4</v>
      </c>
      <c r="I21">
        <v>0.17668</v>
      </c>
    </row>
    <row r="22" spans="1:9" x14ac:dyDescent="0.25">
      <c r="A22" t="s">
        <v>155</v>
      </c>
      <c r="B22" t="str">
        <f t="shared" si="0"/>
        <v>NantucketElectricG-2</v>
      </c>
      <c r="C22" t="s">
        <v>158</v>
      </c>
      <c r="D22" t="s">
        <v>7</v>
      </c>
      <c r="E22">
        <v>9.3280000000000002E-2</v>
      </c>
      <c r="F22">
        <v>2.3120000000000002E-2</v>
      </c>
      <c r="G22">
        <v>1.6670000000000001E-2</v>
      </c>
      <c r="H22">
        <v>-4.2000000000000002E-4</v>
      </c>
      <c r="I22">
        <v>0.13264999999999999</v>
      </c>
    </row>
    <row r="23" spans="1:9" x14ac:dyDescent="0.25">
      <c r="A23" t="s">
        <v>155</v>
      </c>
      <c r="B23" t="str">
        <f t="shared" si="0"/>
        <v>NantucketElectricG-3</v>
      </c>
      <c r="C23" t="s">
        <v>158</v>
      </c>
      <c r="D23" t="s">
        <v>9</v>
      </c>
      <c r="E23">
        <v>9.3280000000000002E-2</v>
      </c>
      <c r="F23">
        <v>2.2689999999999998E-2</v>
      </c>
      <c r="G23">
        <v>1.162E-2</v>
      </c>
      <c r="H23">
        <v>-3.6999999999999999E-4</v>
      </c>
      <c r="I23">
        <v>0.12722</v>
      </c>
    </row>
    <row r="24" spans="1:9" s="243" customFormat="1" x14ac:dyDescent="0.25">
      <c r="A24" s="244" t="s">
        <v>156</v>
      </c>
      <c r="B24" s="243" t="str">
        <f>C24&amp;D24</f>
        <v>CambridgeR-1</v>
      </c>
      <c r="C24" s="280" t="s">
        <v>20</v>
      </c>
      <c r="D24" s="243" t="s">
        <v>5</v>
      </c>
      <c r="E24" s="248">
        <v>0.10735</v>
      </c>
      <c r="F24" s="248">
        <v>6.1449999999999998E-2</v>
      </c>
      <c r="G24" s="248">
        <v>3.058E-2</v>
      </c>
      <c r="H24" s="248">
        <v>-6.0999999999999997E-4</v>
      </c>
      <c r="I24" s="248">
        <v>0.19877</v>
      </c>
    </row>
    <row r="25" spans="1:9" s="243" customFormat="1" x14ac:dyDescent="0.25">
      <c r="A25" s="244" t="s">
        <v>156</v>
      </c>
      <c r="B25" s="244" t="str">
        <f t="shared" ref="B25:B27" si="1">C25&amp;D25</f>
        <v>CambridgeR-2</v>
      </c>
      <c r="C25" s="280" t="s">
        <v>20</v>
      </c>
      <c r="D25" s="243" t="s">
        <v>8</v>
      </c>
      <c r="E25" s="248">
        <v>0.10735</v>
      </c>
      <c r="F25" s="248">
        <v>6.1449999999999998E-2</v>
      </c>
      <c r="G25" s="248">
        <v>3.058E-2</v>
      </c>
      <c r="H25" s="248">
        <v>-6.0999999999999997E-4</v>
      </c>
      <c r="I25" s="248">
        <v>0.19877</v>
      </c>
    </row>
    <row r="26" spans="1:9" s="243" customFormat="1" x14ac:dyDescent="0.25">
      <c r="A26" s="244" t="s">
        <v>156</v>
      </c>
      <c r="B26" s="244" t="str">
        <f t="shared" si="1"/>
        <v>CambridgeR-3</v>
      </c>
      <c r="C26" s="280" t="s">
        <v>20</v>
      </c>
      <c r="D26" s="243" t="s">
        <v>49</v>
      </c>
      <c r="E26" s="248">
        <v>0.10735</v>
      </c>
      <c r="F26" s="248">
        <v>5.2780000000000001E-2</v>
      </c>
      <c r="G26" s="248">
        <v>2.896E-2</v>
      </c>
      <c r="H26" s="248">
        <v>-6.0999999999999997E-4</v>
      </c>
      <c r="I26" s="248">
        <v>0.18847999999999998</v>
      </c>
    </row>
    <row r="27" spans="1:9" s="243" customFormat="1" x14ac:dyDescent="0.25">
      <c r="A27" s="244" t="s">
        <v>156</v>
      </c>
      <c r="B27" s="244" t="str">
        <f t="shared" si="1"/>
        <v>CambridgeR-4</v>
      </c>
      <c r="C27" s="280" t="s">
        <v>20</v>
      </c>
      <c r="D27" s="243" t="s">
        <v>12</v>
      </c>
      <c r="E27" s="248">
        <v>0.10735</v>
      </c>
      <c r="F27" s="248">
        <v>5.2780000000000001E-2</v>
      </c>
      <c r="G27" s="248">
        <v>2.896E-2</v>
      </c>
      <c r="H27" s="248">
        <v>-6.0999999999999997E-4</v>
      </c>
      <c r="I27" s="248">
        <v>0.18847999999999998</v>
      </c>
    </row>
    <row r="28" spans="1:9" x14ac:dyDescent="0.25">
      <c r="A28" t="s">
        <v>156</v>
      </c>
      <c r="B28" t="str">
        <f t="shared" si="0"/>
        <v>CambridgeG-0(06)</v>
      </c>
      <c r="C28" t="s">
        <v>20</v>
      </c>
      <c r="D28" t="s">
        <v>294</v>
      </c>
      <c r="E28" s="247">
        <v>0.10595</v>
      </c>
      <c r="F28" s="248">
        <v>4.3920000000000001E-2</v>
      </c>
      <c r="G28" s="248">
        <v>2.7109999999999999E-2</v>
      </c>
      <c r="H28" s="248">
        <v>-6.0999999999999997E-4</v>
      </c>
      <c r="I28" s="245">
        <v>0.17637</v>
      </c>
    </row>
    <row r="29" spans="1:9" x14ac:dyDescent="0.25">
      <c r="A29" t="s">
        <v>156</v>
      </c>
      <c r="B29" t="str">
        <f t="shared" si="0"/>
        <v>CambridgeG-1(02)</v>
      </c>
      <c r="C29" t="s">
        <v>20</v>
      </c>
      <c r="D29" t="s">
        <v>295</v>
      </c>
      <c r="E29" s="247">
        <v>0.10595</v>
      </c>
      <c r="F29" s="248">
        <v>2.2190000000000001E-2</v>
      </c>
      <c r="G29" s="248">
        <v>0</v>
      </c>
      <c r="H29" s="248">
        <v>-6.0999999999999997E-4</v>
      </c>
      <c r="I29" s="245">
        <v>0.12753</v>
      </c>
    </row>
    <row r="30" spans="1:9" x14ac:dyDescent="0.25">
      <c r="A30" t="s">
        <v>156</v>
      </c>
      <c r="B30" t="str">
        <f t="shared" si="0"/>
        <v>CambridgeG-2(62)</v>
      </c>
      <c r="C30" t="s">
        <v>20</v>
      </c>
      <c r="D30" t="s">
        <v>296</v>
      </c>
      <c r="E30" s="247">
        <v>0.10528999999999999</v>
      </c>
      <c r="F30" s="248">
        <v>1.789E-2</v>
      </c>
      <c r="G30" s="248">
        <v>0</v>
      </c>
      <c r="H30" s="248">
        <v>-6.0999999999999997E-4</v>
      </c>
      <c r="I30" s="246">
        <v>0.12257</v>
      </c>
    </row>
    <row r="31" spans="1:9" x14ac:dyDescent="0.25">
      <c r="A31" t="s">
        <v>156</v>
      </c>
      <c r="B31" t="str">
        <f t="shared" si="0"/>
        <v>CambridgeG-3(70)</v>
      </c>
      <c r="C31" t="s">
        <v>20</v>
      </c>
      <c r="D31" t="s">
        <v>297</v>
      </c>
      <c r="E31" s="247">
        <v>0.10528999999999999</v>
      </c>
      <c r="F31" s="248">
        <v>8.8900000000000003E-3</v>
      </c>
      <c r="G31" s="248">
        <v>0</v>
      </c>
      <c r="H31" s="248">
        <v>-6.0999999999999997E-4</v>
      </c>
      <c r="I31" s="245">
        <v>0.11356999999999999</v>
      </c>
    </row>
    <row r="32" spans="1:9" x14ac:dyDescent="0.25">
      <c r="A32" t="s">
        <v>156</v>
      </c>
      <c r="B32" t="str">
        <f t="shared" si="0"/>
        <v>CambridgeG-4(52)</v>
      </c>
      <c r="C32" t="s">
        <v>20</v>
      </c>
      <c r="D32" t="s">
        <v>298</v>
      </c>
      <c r="E32" s="247">
        <v>0.10595</v>
      </c>
      <c r="F32" s="248">
        <v>1.823E-2</v>
      </c>
      <c r="G32" s="248">
        <v>0</v>
      </c>
      <c r="H32" s="248">
        <v>-6.0999999999999997E-4</v>
      </c>
      <c r="I32" s="245">
        <v>0.12357</v>
      </c>
    </row>
    <row r="33" spans="1:9" x14ac:dyDescent="0.25">
      <c r="A33" t="s">
        <v>156</v>
      </c>
      <c r="B33" t="str">
        <f t="shared" si="0"/>
        <v>CambridgeG-5(36)</v>
      </c>
      <c r="C33" t="s">
        <v>20</v>
      </c>
      <c r="D33" t="s">
        <v>299</v>
      </c>
      <c r="E33" s="247">
        <v>0.10595</v>
      </c>
      <c r="F33" s="248">
        <v>2.988E-2</v>
      </c>
      <c r="G33" s="248">
        <v>3.1359999999999999E-2</v>
      </c>
      <c r="H33" s="248">
        <v>-6.0999999999999997E-4</v>
      </c>
      <c r="I33" s="245">
        <v>0.16658000000000001</v>
      </c>
    </row>
    <row r="34" spans="1:9" s="280" customFormat="1" x14ac:dyDescent="0.25">
      <c r="A34" s="280" t="s">
        <v>156</v>
      </c>
      <c r="B34" s="280" t="str">
        <f t="shared" si="0"/>
        <v>CambridgeG-6(51)</v>
      </c>
      <c r="C34" s="280" t="s">
        <v>20</v>
      </c>
      <c r="D34" s="280" t="s">
        <v>300</v>
      </c>
      <c r="E34" s="247">
        <v>0.10595</v>
      </c>
      <c r="F34" s="248">
        <v>7.4380000000000002E-2</v>
      </c>
      <c r="G34" s="248">
        <v>2.7109999999999999E-2</v>
      </c>
      <c r="H34" s="248">
        <v>-6.0999999999999997E-4</v>
      </c>
      <c r="I34" s="245">
        <v>0.20682999999999999</v>
      </c>
    </row>
    <row r="35" spans="1:9" s="280" customFormat="1" x14ac:dyDescent="0.25">
      <c r="A35" s="280" t="s">
        <v>156</v>
      </c>
      <c r="B35" s="280" t="str">
        <f>C35&amp;D35</f>
        <v>GreaterBostonR-1</v>
      </c>
      <c r="C35" s="280" t="s">
        <v>160</v>
      </c>
      <c r="D35" s="280" t="s">
        <v>5</v>
      </c>
      <c r="E35" s="248">
        <v>0.10735</v>
      </c>
      <c r="F35" s="248">
        <v>6.1449999999999998E-2</v>
      </c>
      <c r="G35" s="248">
        <v>3.058E-2</v>
      </c>
      <c r="H35" s="248">
        <v>-6.0999999999999997E-4</v>
      </c>
      <c r="I35" s="248">
        <v>0.19877</v>
      </c>
    </row>
    <row r="36" spans="1:9" s="280" customFormat="1" x14ac:dyDescent="0.25">
      <c r="A36" s="280" t="s">
        <v>156</v>
      </c>
      <c r="B36" s="280" t="str">
        <f t="shared" ref="B36:B38" si="2">C36&amp;D36</f>
        <v>GreaterBostonR-2</v>
      </c>
      <c r="C36" s="280" t="s">
        <v>160</v>
      </c>
      <c r="D36" s="280" t="s">
        <v>8</v>
      </c>
      <c r="E36" s="248">
        <v>0.10735</v>
      </c>
      <c r="F36" s="248">
        <v>6.1449999999999998E-2</v>
      </c>
      <c r="G36" s="248">
        <v>3.058E-2</v>
      </c>
      <c r="H36" s="248">
        <v>-6.0999999999999997E-4</v>
      </c>
      <c r="I36" s="248">
        <v>0.19877</v>
      </c>
    </row>
    <row r="37" spans="1:9" s="280" customFormat="1" x14ac:dyDescent="0.25">
      <c r="A37" s="280" t="s">
        <v>156</v>
      </c>
      <c r="B37" s="280" t="str">
        <f t="shared" si="2"/>
        <v>GreaterBostonR-3</v>
      </c>
      <c r="C37" s="280" t="s">
        <v>160</v>
      </c>
      <c r="D37" s="280" t="s">
        <v>49</v>
      </c>
      <c r="E37" s="248">
        <v>0.10735</v>
      </c>
      <c r="F37" s="248">
        <v>5.2780000000000001E-2</v>
      </c>
      <c r="G37" s="248">
        <v>2.896E-2</v>
      </c>
      <c r="H37" s="248">
        <v>-6.0999999999999997E-4</v>
      </c>
      <c r="I37" s="248">
        <v>0.18847999999999998</v>
      </c>
    </row>
    <row r="38" spans="1:9" s="280" customFormat="1" x14ac:dyDescent="0.25">
      <c r="A38" s="280" t="s">
        <v>156</v>
      </c>
      <c r="B38" s="280" t="str">
        <f t="shared" si="2"/>
        <v>GreaterBostonR-4</v>
      </c>
      <c r="C38" s="280" t="s">
        <v>160</v>
      </c>
      <c r="D38" s="280" t="s">
        <v>12</v>
      </c>
      <c r="E38" s="248">
        <v>0.10735</v>
      </c>
      <c r="F38" s="248">
        <v>5.2780000000000001E-2</v>
      </c>
      <c r="G38" s="248">
        <v>2.896E-2</v>
      </c>
      <c r="H38" s="248">
        <v>-6.0999999999999997E-4</v>
      </c>
      <c r="I38" s="248">
        <v>0.18847999999999998</v>
      </c>
    </row>
    <row r="39" spans="1:9" x14ac:dyDescent="0.25">
      <c r="A39" t="s">
        <v>156</v>
      </c>
      <c r="B39" t="str">
        <f t="shared" si="0"/>
        <v>GreaterBostonG-1ND(A9)</v>
      </c>
      <c r="C39" t="s">
        <v>160</v>
      </c>
      <c r="D39" t="s">
        <v>301</v>
      </c>
      <c r="E39" s="247">
        <v>0.10595</v>
      </c>
      <c r="F39" s="246">
        <v>7.1290000000000006E-2</v>
      </c>
      <c r="G39" s="246">
        <v>2.5860000000000001E-2</v>
      </c>
      <c r="H39" s="248">
        <v>-6.0999999999999997E-4</v>
      </c>
      <c r="I39" s="245">
        <v>0.20249</v>
      </c>
    </row>
    <row r="40" spans="1:9" x14ac:dyDescent="0.25">
      <c r="A40" t="s">
        <v>156</v>
      </c>
      <c r="B40" t="str">
        <f t="shared" si="0"/>
        <v>GreaterBostonG-1D(B1)</v>
      </c>
      <c r="C40" t="s">
        <v>160</v>
      </c>
      <c r="D40" t="s">
        <v>302</v>
      </c>
      <c r="E40" s="247">
        <v>0.10595</v>
      </c>
      <c r="F40" s="246">
        <v>6.5530000000000005E-2</v>
      </c>
      <c r="G40" s="246">
        <v>1.8339999999999999E-2</v>
      </c>
      <c r="H40" s="248">
        <v>-6.0999999999999997E-4</v>
      </c>
      <c r="I40" s="245">
        <v>0.18921000000000002</v>
      </c>
    </row>
    <row r="41" spans="1:9" x14ac:dyDescent="0.25">
      <c r="A41" t="s">
        <v>156</v>
      </c>
      <c r="B41" t="str">
        <f t="shared" si="0"/>
        <v>GreaterBostonG-2(B2)</v>
      </c>
      <c r="C41" t="s">
        <v>160</v>
      </c>
      <c r="D41" t="s">
        <v>303</v>
      </c>
      <c r="E41" s="247">
        <v>0.10595</v>
      </c>
      <c r="F41" s="246">
        <v>2.6870000000000002E-2</v>
      </c>
      <c r="G41" s="246">
        <v>0</v>
      </c>
      <c r="H41" s="248">
        <v>-6.0999999999999997E-4</v>
      </c>
      <c r="I41" s="245">
        <v>0.13220999999999999</v>
      </c>
    </row>
    <row r="42" spans="1:9" x14ac:dyDescent="0.25">
      <c r="A42" t="s">
        <v>156</v>
      </c>
      <c r="B42" t="str">
        <f t="shared" si="0"/>
        <v>GreaterBostonG-3(B3)</v>
      </c>
      <c r="C42" t="s">
        <v>160</v>
      </c>
      <c r="D42" t="s">
        <v>220</v>
      </c>
      <c r="E42" s="247">
        <v>0.10528999999999999</v>
      </c>
      <c r="F42" s="248">
        <v>8.4100000000000008E-3</v>
      </c>
      <c r="G42" s="248">
        <v>0</v>
      </c>
      <c r="H42" s="248">
        <v>-6.0999999999999997E-4</v>
      </c>
      <c r="I42" s="245">
        <v>0.11309</v>
      </c>
    </row>
    <row r="43" spans="1:9" x14ac:dyDescent="0.25">
      <c r="A43" t="s">
        <v>156</v>
      </c>
      <c r="B43" t="str">
        <f t="shared" si="0"/>
        <v>GreaterBostonG-3(G6)</v>
      </c>
      <c r="C43" t="s">
        <v>160</v>
      </c>
      <c r="D43" t="s">
        <v>221</v>
      </c>
      <c r="E43" s="247">
        <v>9.1420000000000001E-2</v>
      </c>
      <c r="F43" s="248">
        <v>8.4100000000000008E-3</v>
      </c>
      <c r="G43" s="248">
        <v>0</v>
      </c>
      <c r="H43" s="248">
        <v>-6.0999999999999997E-4</v>
      </c>
      <c r="I43" s="245">
        <v>9.9220000000000003E-2</v>
      </c>
    </row>
    <row r="44" spans="1:9" x14ac:dyDescent="0.25">
      <c r="A44" t="s">
        <v>156</v>
      </c>
      <c r="B44" t="str">
        <f t="shared" si="0"/>
        <v>GreaterBostonT-1(B5)</v>
      </c>
      <c r="C44" t="s">
        <v>160</v>
      </c>
      <c r="D44" t="s">
        <v>304</v>
      </c>
      <c r="E44" s="247">
        <v>0.10595</v>
      </c>
      <c r="F44" s="246">
        <v>5.5460000000000002E-2</v>
      </c>
      <c r="G44" s="246">
        <v>2.6859999999999998E-2</v>
      </c>
      <c r="H44" s="248">
        <v>-6.0999999999999997E-4</v>
      </c>
      <c r="I44" s="245">
        <v>0.18765999999999999</v>
      </c>
    </row>
    <row r="45" spans="1:9" x14ac:dyDescent="0.25">
      <c r="A45" t="s">
        <v>156</v>
      </c>
      <c r="B45" t="str">
        <f t="shared" si="0"/>
        <v>GreaterBostonT-2(B7)</v>
      </c>
      <c r="C45" t="s">
        <v>160</v>
      </c>
      <c r="D45" t="s">
        <v>222</v>
      </c>
      <c r="E45" s="247">
        <v>0.10528999999999999</v>
      </c>
      <c r="F45" s="248">
        <v>1.265E-2</v>
      </c>
      <c r="G45" s="248">
        <v>0</v>
      </c>
      <c r="H45" s="248">
        <v>-6.0999999999999997E-4</v>
      </c>
      <c r="I45" s="245">
        <v>0.11732999999999999</v>
      </c>
    </row>
    <row r="46" spans="1:9" x14ac:dyDescent="0.25">
      <c r="A46" t="s">
        <v>156</v>
      </c>
      <c r="B46" t="str">
        <f t="shared" si="0"/>
        <v>GreaterBostonT-2(G8)</v>
      </c>
      <c r="C46" t="s">
        <v>160</v>
      </c>
      <c r="D46" t="s">
        <v>246</v>
      </c>
      <c r="E46" s="247">
        <v>9.1420000000000001E-2</v>
      </c>
      <c r="F46" s="248">
        <v>1.265E-2</v>
      </c>
      <c r="G46" s="248">
        <v>0</v>
      </c>
      <c r="H46" s="248">
        <v>-6.0999999999999997E-4</v>
      </c>
      <c r="I46" s="245">
        <v>0.10346</v>
      </c>
    </row>
    <row r="47" spans="1:9" s="280" customFormat="1" x14ac:dyDescent="0.25">
      <c r="A47" s="280" t="s">
        <v>156</v>
      </c>
      <c r="B47" s="280" t="str">
        <f>C47&amp;D47</f>
        <v>SouthShoreCCVineyardR-1</v>
      </c>
      <c r="C47" s="280" t="s">
        <v>314</v>
      </c>
      <c r="D47" s="280" t="s">
        <v>5</v>
      </c>
      <c r="E47" s="248">
        <v>0.10735</v>
      </c>
      <c r="F47" s="248">
        <v>6.1449999999999998E-2</v>
      </c>
      <c r="G47" s="248">
        <v>3.058E-2</v>
      </c>
      <c r="H47" s="248">
        <v>-6.0999999999999997E-4</v>
      </c>
      <c r="I47" s="248">
        <v>0.19877</v>
      </c>
    </row>
    <row r="48" spans="1:9" s="280" customFormat="1" x14ac:dyDescent="0.25">
      <c r="A48" s="280" t="s">
        <v>156</v>
      </c>
      <c r="B48" s="280" t="str">
        <f t="shared" ref="B48:B50" si="3">C48&amp;D48</f>
        <v>SouthShoreCCVineyardR-2</v>
      </c>
      <c r="C48" s="280" t="s">
        <v>314</v>
      </c>
      <c r="D48" s="280" t="s">
        <v>8</v>
      </c>
      <c r="E48" s="248">
        <v>0.10735</v>
      </c>
      <c r="F48" s="248">
        <v>6.1449999999999998E-2</v>
      </c>
      <c r="G48" s="248">
        <v>3.058E-2</v>
      </c>
      <c r="H48" s="248">
        <v>-6.0999999999999997E-4</v>
      </c>
      <c r="I48" s="248">
        <v>0.19877</v>
      </c>
    </row>
    <row r="49" spans="1:9" s="280" customFormat="1" x14ac:dyDescent="0.25">
      <c r="A49" s="280" t="s">
        <v>156</v>
      </c>
      <c r="B49" s="280" t="str">
        <f t="shared" si="3"/>
        <v>SouthShoreCCVineyardR-3</v>
      </c>
      <c r="C49" s="280" t="s">
        <v>314</v>
      </c>
      <c r="D49" s="280" t="s">
        <v>49</v>
      </c>
      <c r="E49" s="248">
        <v>0.10735</v>
      </c>
      <c r="F49" s="248">
        <v>5.2780000000000001E-2</v>
      </c>
      <c r="G49" s="248">
        <v>2.896E-2</v>
      </c>
      <c r="H49" s="248">
        <v>-6.0999999999999997E-4</v>
      </c>
      <c r="I49" s="248">
        <v>0.18847999999999998</v>
      </c>
    </row>
    <row r="50" spans="1:9" s="280" customFormat="1" x14ac:dyDescent="0.25">
      <c r="A50" s="280" t="s">
        <v>156</v>
      </c>
      <c r="B50" s="280" t="str">
        <f t="shared" si="3"/>
        <v>SouthShoreCCVineyardR-4</v>
      </c>
      <c r="C50" s="280" t="s">
        <v>314</v>
      </c>
      <c r="D50" s="280" t="s">
        <v>12</v>
      </c>
      <c r="E50" s="248">
        <v>0.10735</v>
      </c>
      <c r="F50" s="248">
        <v>5.2780000000000001E-2</v>
      </c>
      <c r="G50" s="248">
        <v>2.896E-2</v>
      </c>
      <c r="H50" s="248">
        <v>-6.0999999999999997E-4</v>
      </c>
      <c r="I50" s="248">
        <v>0.18847999999999998</v>
      </c>
    </row>
    <row r="51" spans="1:9" x14ac:dyDescent="0.25">
      <c r="A51" t="s">
        <v>156</v>
      </c>
      <c r="B51" t="str">
        <f t="shared" si="0"/>
        <v>SouthShoreCCVineyardG-1(33/23)</v>
      </c>
      <c r="C51" s="280" t="s">
        <v>314</v>
      </c>
      <c r="D51" t="s">
        <v>305</v>
      </c>
      <c r="E51" s="247">
        <v>0.10595</v>
      </c>
      <c r="F51" s="248">
        <v>3.474E-2</v>
      </c>
      <c r="G51" s="248">
        <v>2.6360000000000001E-2</v>
      </c>
      <c r="H51" s="248">
        <v>-6.0999999999999997E-4</v>
      </c>
      <c r="I51" s="245">
        <v>0.16644</v>
      </c>
    </row>
    <row r="52" spans="1:9" x14ac:dyDescent="0.25">
      <c r="A52" t="s">
        <v>156</v>
      </c>
      <c r="B52" t="str">
        <f t="shared" si="0"/>
        <v>SouthShoreCCVineyardG-1S(35)</v>
      </c>
      <c r="C52" s="280" t="s">
        <v>314</v>
      </c>
      <c r="D52" t="s">
        <v>306</v>
      </c>
      <c r="E52" s="247">
        <v>0.10595</v>
      </c>
      <c r="F52" s="248">
        <v>6.2700000000000006E-2</v>
      </c>
      <c r="G52" s="248">
        <v>2.6360000000000001E-2</v>
      </c>
      <c r="H52" s="248">
        <v>-6.0999999999999997E-4</v>
      </c>
      <c r="I52" s="245">
        <v>0.19440000000000002</v>
      </c>
    </row>
    <row r="53" spans="1:9" x14ac:dyDescent="0.25">
      <c r="A53" t="s">
        <v>156</v>
      </c>
      <c r="B53" t="str">
        <f t="shared" si="0"/>
        <v>SouthShoreCCVineyardG-2(84)</v>
      </c>
      <c r="C53" s="280" t="s">
        <v>314</v>
      </c>
      <c r="D53" t="s">
        <v>307</v>
      </c>
      <c r="E53" s="247">
        <v>9.1420000000000001E-2</v>
      </c>
      <c r="F53" s="246">
        <v>2.1190000000000001E-2</v>
      </c>
      <c r="G53" s="246">
        <v>2.7699999999999999E-3</v>
      </c>
      <c r="H53" s="248">
        <v>-6.0999999999999997E-4</v>
      </c>
      <c r="I53" s="245">
        <v>0.11477</v>
      </c>
    </row>
    <row r="54" spans="1:9" x14ac:dyDescent="0.25">
      <c r="A54" t="s">
        <v>156</v>
      </c>
      <c r="B54" t="str">
        <f t="shared" si="0"/>
        <v>SouthShoreCCVineyardG-3(24)</v>
      </c>
      <c r="C54" s="280" t="s">
        <v>314</v>
      </c>
      <c r="D54" t="s">
        <v>308</v>
      </c>
      <c r="E54" s="247">
        <v>9.1420000000000001E-2</v>
      </c>
      <c r="F54" s="246">
        <v>1.6080000000000001E-2</v>
      </c>
      <c r="G54" s="246">
        <v>0</v>
      </c>
      <c r="H54" s="248">
        <v>-6.0999999999999997E-4</v>
      </c>
      <c r="I54" s="245">
        <v>0.10689</v>
      </c>
    </row>
    <row r="55" spans="1:9" x14ac:dyDescent="0.25">
      <c r="A55" t="s">
        <v>156</v>
      </c>
      <c r="B55" t="str">
        <f t="shared" si="0"/>
        <v>SouthShoreCCVineyardG-4(41)</v>
      </c>
      <c r="C55" s="280" t="s">
        <v>314</v>
      </c>
      <c r="D55" t="s">
        <v>309</v>
      </c>
      <c r="E55" s="247">
        <v>0.10595</v>
      </c>
      <c r="F55" s="248">
        <v>3.0620000000000001E-2</v>
      </c>
      <c r="G55" s="248">
        <v>3.2599999999999999E-3</v>
      </c>
      <c r="H55" s="248">
        <v>-6.0999999999999997E-4</v>
      </c>
      <c r="I55" s="245">
        <v>0.13922000000000001</v>
      </c>
    </row>
    <row r="56" spans="1:9" x14ac:dyDescent="0.25">
      <c r="A56" t="s">
        <v>156</v>
      </c>
      <c r="B56" t="str">
        <f t="shared" si="0"/>
        <v>SouthShoreCCVineyardG-5(88)</v>
      </c>
      <c r="C56" s="280" t="s">
        <v>314</v>
      </c>
      <c r="D56" t="s">
        <v>310</v>
      </c>
      <c r="E56" s="247">
        <v>0.10595</v>
      </c>
      <c r="F56" s="248">
        <v>4.7980000000000002E-2</v>
      </c>
      <c r="G56" s="248">
        <v>3.2669999999999998E-2</v>
      </c>
      <c r="H56" s="248">
        <v>-6.0999999999999997E-4</v>
      </c>
      <c r="I56" s="245">
        <v>0.18599000000000002</v>
      </c>
    </row>
    <row r="57" spans="1:9" s="280" customFormat="1" x14ac:dyDescent="0.25">
      <c r="A57" s="280" t="s">
        <v>156</v>
      </c>
      <c r="B57" s="280" t="str">
        <f t="shared" si="0"/>
        <v>SouthShoreCCVineyardG-6(22)</v>
      </c>
      <c r="C57" s="280" t="s">
        <v>314</v>
      </c>
      <c r="D57" s="280" t="s">
        <v>311</v>
      </c>
      <c r="E57" s="247">
        <v>0.10595</v>
      </c>
      <c r="F57" s="248">
        <v>2.333E-2</v>
      </c>
      <c r="G57" s="248">
        <v>2.666E-2</v>
      </c>
      <c r="H57" s="248">
        <v>-6.0999999999999997E-4</v>
      </c>
      <c r="I57" s="245">
        <v>0.15533</v>
      </c>
    </row>
    <row r="58" spans="1:9" s="280" customFormat="1" x14ac:dyDescent="0.25">
      <c r="A58" s="280" t="s">
        <v>156</v>
      </c>
      <c r="B58" s="280" t="str">
        <f t="shared" si="0"/>
        <v>SouthShoreCCVineyardG-7 (55)</v>
      </c>
      <c r="C58" s="280" t="s">
        <v>314</v>
      </c>
      <c r="D58" s="280" t="s">
        <v>292</v>
      </c>
      <c r="E58" s="247">
        <v>0.10595</v>
      </c>
      <c r="F58" s="248">
        <v>2.9499999999999998E-2</v>
      </c>
      <c r="G58" s="248">
        <v>0</v>
      </c>
      <c r="H58" s="248">
        <v>-6.0999999999999997E-4</v>
      </c>
      <c r="I58" s="245">
        <v>0.13484000000000002</v>
      </c>
    </row>
    <row r="59" spans="1:9" s="280" customFormat="1" x14ac:dyDescent="0.25">
      <c r="A59" s="280" t="s">
        <v>156</v>
      </c>
      <c r="B59" s="280" t="str">
        <f t="shared" si="0"/>
        <v>SouthShoreCCVineyardG-7S(31)</v>
      </c>
      <c r="C59" s="280" t="s">
        <v>314</v>
      </c>
      <c r="D59" s="280" t="s">
        <v>312</v>
      </c>
      <c r="E59" s="247">
        <v>0.10595</v>
      </c>
      <c r="F59" s="248">
        <v>5.0810000000000001E-2</v>
      </c>
      <c r="G59" s="248">
        <v>0</v>
      </c>
      <c r="H59" s="248">
        <v>-6.0999999999999997E-4</v>
      </c>
      <c r="I59" s="245">
        <v>0.15615000000000001</v>
      </c>
    </row>
    <row r="60" spans="1:9" x14ac:dyDescent="0.25">
      <c r="A60" t="s">
        <v>156</v>
      </c>
      <c r="B60" t="str">
        <f t="shared" si="0"/>
        <v>WesternMassR-1</v>
      </c>
      <c r="C60" t="s">
        <v>161</v>
      </c>
      <c r="D60" t="s">
        <v>5</v>
      </c>
      <c r="E60" s="245">
        <v>9.3869999999999995E-2</v>
      </c>
      <c r="F60" s="248">
        <v>7.0660000000000001E-2</v>
      </c>
      <c r="G60" s="248">
        <v>2.7969999999999998E-2</v>
      </c>
      <c r="H60" s="248">
        <v>-1.7099999999999999E-3</v>
      </c>
      <c r="I60" s="245">
        <v>0.19079000000000002</v>
      </c>
    </row>
    <row r="61" spans="1:9" x14ac:dyDescent="0.25">
      <c r="A61" t="s">
        <v>156</v>
      </c>
      <c r="B61" t="str">
        <f t="shared" si="0"/>
        <v>WesternMassR-2</v>
      </c>
      <c r="C61" t="s">
        <v>161</v>
      </c>
      <c r="D61" t="s">
        <v>8</v>
      </c>
      <c r="E61" s="245">
        <v>9.3869999999999995E-2</v>
      </c>
      <c r="F61" s="248">
        <v>7.0660000000000001E-2</v>
      </c>
      <c r="G61" s="248">
        <v>2.7969999999999998E-2</v>
      </c>
      <c r="H61" s="248">
        <v>-1.7099999999999999E-3</v>
      </c>
      <c r="I61" s="245">
        <v>0.19079000000000002</v>
      </c>
    </row>
    <row r="62" spans="1:9" x14ac:dyDescent="0.25">
      <c r="A62" t="s">
        <v>156</v>
      </c>
      <c r="B62" t="str">
        <f t="shared" si="0"/>
        <v>WesternMassR-3</v>
      </c>
      <c r="C62" t="s">
        <v>161</v>
      </c>
      <c r="D62" t="s">
        <v>49</v>
      </c>
      <c r="E62" s="247">
        <v>9.3869999999999995E-2</v>
      </c>
      <c r="F62" s="248">
        <v>6.1289999999999997E-2</v>
      </c>
      <c r="G62" s="248">
        <v>2.8199999999999999E-2</v>
      </c>
      <c r="H62" s="248">
        <v>-1.7099999999999999E-3</v>
      </c>
      <c r="I62" s="245">
        <v>0.18165000000000001</v>
      </c>
    </row>
    <row r="63" spans="1:9" x14ac:dyDescent="0.25">
      <c r="A63" t="s">
        <v>156</v>
      </c>
      <c r="B63" t="str">
        <f t="shared" si="0"/>
        <v>WesternMassR-4</v>
      </c>
      <c r="C63" t="s">
        <v>161</v>
      </c>
      <c r="D63" t="s">
        <v>12</v>
      </c>
      <c r="E63" s="247">
        <v>9.3869999999999995E-2</v>
      </c>
      <c r="F63" s="248">
        <v>6.1289999999999997E-2</v>
      </c>
      <c r="G63" s="248">
        <v>2.8199999999999999E-2</v>
      </c>
      <c r="H63" s="248">
        <v>-1.7099999999999999E-3</v>
      </c>
      <c r="I63" s="245">
        <v>0.18165000000000001</v>
      </c>
    </row>
    <row r="64" spans="1:9" x14ac:dyDescent="0.25">
      <c r="A64" t="s">
        <v>156</v>
      </c>
      <c r="B64" t="str">
        <f t="shared" si="0"/>
        <v>WesternMass23</v>
      </c>
      <c r="C64" t="s">
        <v>161</v>
      </c>
      <c r="D64">
        <v>23</v>
      </c>
      <c r="E64" s="247">
        <v>9.9080000000000001E-2</v>
      </c>
      <c r="F64" s="248">
        <v>4.5510000000000002E-2</v>
      </c>
      <c r="G64" s="248">
        <v>2.121E-2</v>
      </c>
      <c r="H64" s="245">
        <v>-1.7099999999999999E-3</v>
      </c>
      <c r="I64" s="245">
        <v>0.16409000000000001</v>
      </c>
    </row>
    <row r="65" spans="1:9" x14ac:dyDescent="0.25">
      <c r="A65" t="s">
        <v>156</v>
      </c>
      <c r="B65" t="str">
        <f t="shared" si="0"/>
        <v>WesternMass24</v>
      </c>
      <c r="C65" t="s">
        <v>161</v>
      </c>
      <c r="D65">
        <v>24</v>
      </c>
      <c r="E65" s="247">
        <v>9.9080000000000001E-2</v>
      </c>
      <c r="F65" s="248">
        <v>2.6419999999999999E-2</v>
      </c>
      <c r="G65" s="248">
        <v>0</v>
      </c>
      <c r="H65" s="245">
        <v>-1.7099999999999999E-3</v>
      </c>
      <c r="I65" s="245">
        <v>0.12379</v>
      </c>
    </row>
    <row r="66" spans="1:9" x14ac:dyDescent="0.25">
      <c r="A66" t="s">
        <v>156</v>
      </c>
      <c r="B66" t="str">
        <f t="shared" ref="B66:B71" si="4">C66&amp;D66</f>
        <v>WesternMassG-0</v>
      </c>
      <c r="C66" t="s">
        <v>161</v>
      </c>
      <c r="D66" t="s">
        <v>50</v>
      </c>
      <c r="E66" s="247">
        <v>9.9080000000000001E-2</v>
      </c>
      <c r="F66" s="248">
        <v>2.3290000000000002E-2</v>
      </c>
      <c r="G66" s="248">
        <v>0</v>
      </c>
      <c r="H66" s="245">
        <v>-1.7099999999999999E-3</v>
      </c>
      <c r="I66" s="245">
        <v>0.12066</v>
      </c>
    </row>
    <row r="67" spans="1:9" x14ac:dyDescent="0.25">
      <c r="A67" t="s">
        <v>156</v>
      </c>
      <c r="B67" t="str">
        <f t="shared" si="4"/>
        <v>WesternMassT-0</v>
      </c>
      <c r="C67" t="s">
        <v>161</v>
      </c>
      <c r="D67" t="s">
        <v>53</v>
      </c>
      <c r="E67" s="247">
        <v>9.9080000000000001E-2</v>
      </c>
      <c r="F67" s="248">
        <v>2.2759999999999999E-2</v>
      </c>
      <c r="G67" s="248">
        <v>0</v>
      </c>
      <c r="H67" s="245">
        <v>-1.7099999999999999E-3</v>
      </c>
      <c r="I67" s="245">
        <v>0.12013</v>
      </c>
    </row>
    <row r="68" spans="1:9" x14ac:dyDescent="0.25">
      <c r="A68" t="s">
        <v>156</v>
      </c>
      <c r="B68" t="str">
        <f t="shared" si="4"/>
        <v>WesternMassG-2</v>
      </c>
      <c r="C68" t="s">
        <v>161</v>
      </c>
      <c r="D68" t="s">
        <v>7</v>
      </c>
      <c r="E68" s="247">
        <v>9.2219999999999996E-2</v>
      </c>
      <c r="F68" s="248">
        <v>1.6330000000000001E-2</v>
      </c>
      <c r="G68" s="248">
        <v>0</v>
      </c>
      <c r="H68" s="245">
        <v>-1.7099999999999999E-3</v>
      </c>
      <c r="I68" s="245">
        <v>0.10683999999999999</v>
      </c>
    </row>
    <row r="69" spans="1:9" x14ac:dyDescent="0.25">
      <c r="A69" t="s">
        <v>156</v>
      </c>
      <c r="B69" t="str">
        <f t="shared" si="4"/>
        <v>WesternMassT-4</v>
      </c>
      <c r="C69" t="s">
        <v>161</v>
      </c>
      <c r="D69" t="s">
        <v>54</v>
      </c>
      <c r="E69" s="247">
        <v>9.2219999999999996E-2</v>
      </c>
      <c r="F69" s="248">
        <v>1.583E-2</v>
      </c>
      <c r="G69" s="248">
        <v>0</v>
      </c>
      <c r="H69" s="245">
        <v>-1.7099999999999999E-3</v>
      </c>
      <c r="I69" s="245">
        <v>0.10633999999999999</v>
      </c>
    </row>
    <row r="70" spans="1:9" x14ac:dyDescent="0.25">
      <c r="A70" t="s">
        <v>156</v>
      </c>
      <c r="B70" t="str">
        <f t="shared" si="4"/>
        <v>WesternMassT-2</v>
      </c>
      <c r="C70" t="s">
        <v>161</v>
      </c>
      <c r="D70" t="s">
        <v>55</v>
      </c>
      <c r="E70" s="247">
        <v>9.2219999999999996E-2</v>
      </c>
      <c r="F70" s="248">
        <v>1.2959999999999999E-2</v>
      </c>
      <c r="G70" s="248">
        <v>0</v>
      </c>
      <c r="H70" s="245">
        <v>-1.7099999999999999E-3</v>
      </c>
      <c r="I70" s="245">
        <v>0.10346999999999999</v>
      </c>
    </row>
    <row r="71" spans="1:9" x14ac:dyDescent="0.25">
      <c r="A71" t="s">
        <v>156</v>
      </c>
      <c r="B71" t="str">
        <f t="shared" si="4"/>
        <v>WesternMassT-5</v>
      </c>
      <c r="C71" t="s">
        <v>161</v>
      </c>
      <c r="D71" t="s">
        <v>56</v>
      </c>
      <c r="E71" s="247">
        <v>9.2219999999999996E-2</v>
      </c>
      <c r="F71" s="248">
        <v>9.1000000000000004E-3</v>
      </c>
      <c r="G71" s="248">
        <v>0</v>
      </c>
      <c r="H71" s="245">
        <v>-1.7099999999999999E-3</v>
      </c>
      <c r="I71" s="245">
        <v>9.960999999999999E-2</v>
      </c>
    </row>
  </sheetData>
  <sheetProtection algorithmName="SHA-512" hashValue="JRORnVtim4D19iMuL6WECQ/hSBho2I/rHwCQKRnkrTSRb2yq/lQG9D2utWwXxCmK+tfcQmETT6e810eEj1Nbmw==" saltValue="8gpbVw6wLmNcoJCGFfY3Qg==" spinCount="100000"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J31"/>
  <sheetViews>
    <sheetView workbookViewId="0">
      <selection activeCell="A11" sqref="A11"/>
    </sheetView>
  </sheetViews>
  <sheetFormatPr defaultRowHeight="15" x14ac:dyDescent="0.25"/>
  <cols>
    <col min="1" max="1" width="27.7109375" customWidth="1"/>
    <col min="2" max="2" width="40.5703125" customWidth="1"/>
  </cols>
  <sheetData>
    <row r="1" spans="1:10" x14ac:dyDescent="0.25">
      <c r="A1" s="15" t="s">
        <v>101</v>
      </c>
      <c r="B1" s="15" t="s">
        <v>100</v>
      </c>
      <c r="C1" s="15">
        <v>1</v>
      </c>
      <c r="D1" s="15">
        <v>2</v>
      </c>
      <c r="E1" s="15">
        <v>3</v>
      </c>
      <c r="F1" s="15">
        <v>4</v>
      </c>
      <c r="G1" s="15">
        <v>5</v>
      </c>
      <c r="H1" s="15">
        <v>6</v>
      </c>
      <c r="I1" s="15">
        <v>7</v>
      </c>
      <c r="J1" s="15">
        <v>8</v>
      </c>
    </row>
    <row r="2" spans="1:10" x14ac:dyDescent="0.25">
      <c r="A2" t="s">
        <v>159</v>
      </c>
      <c r="B2" t="s">
        <v>142</v>
      </c>
      <c r="C2">
        <v>0.35794899999999996</v>
      </c>
      <c r="D2">
        <v>0.32644948799999995</v>
      </c>
      <c r="E2">
        <v>0.29772193305599998</v>
      </c>
      <c r="F2">
        <v>0.27152240294707197</v>
      </c>
      <c r="G2">
        <v>0</v>
      </c>
      <c r="H2">
        <v>0</v>
      </c>
      <c r="I2">
        <v>0</v>
      </c>
      <c r="J2">
        <v>0</v>
      </c>
    </row>
    <row r="3" spans="1:10" x14ac:dyDescent="0.25">
      <c r="A3" t="s">
        <v>159</v>
      </c>
      <c r="B3" t="s">
        <v>141</v>
      </c>
      <c r="C3">
        <v>0.31125999999999998</v>
      </c>
      <c r="D3">
        <v>0.28386911999999997</v>
      </c>
      <c r="E3">
        <v>0.25888863744000001</v>
      </c>
      <c r="F3">
        <v>0.23610643734528003</v>
      </c>
      <c r="G3">
        <v>0</v>
      </c>
      <c r="H3">
        <v>0</v>
      </c>
      <c r="I3">
        <v>0</v>
      </c>
      <c r="J3">
        <v>0</v>
      </c>
    </row>
    <row r="4" spans="1:10" x14ac:dyDescent="0.25">
      <c r="A4" t="s">
        <v>159</v>
      </c>
      <c r="B4" t="s">
        <v>143</v>
      </c>
      <c r="C4">
        <v>0.23344499999999999</v>
      </c>
      <c r="D4">
        <v>0.21290183999999998</v>
      </c>
      <c r="E4">
        <v>0.19416647807999998</v>
      </c>
      <c r="F4">
        <v>0.17707982800895999</v>
      </c>
      <c r="G4">
        <v>0</v>
      </c>
      <c r="H4">
        <v>0</v>
      </c>
      <c r="I4">
        <v>0</v>
      </c>
      <c r="J4">
        <v>0</v>
      </c>
    </row>
    <row r="5" spans="1:10" x14ac:dyDescent="0.25">
      <c r="A5" t="s">
        <v>159</v>
      </c>
      <c r="B5" t="s">
        <v>144</v>
      </c>
      <c r="C5">
        <v>0.19453749999999997</v>
      </c>
      <c r="D5">
        <v>0.17741819999999997</v>
      </c>
      <c r="E5">
        <v>0.16180539839999997</v>
      </c>
      <c r="F5">
        <v>0.14756652334079998</v>
      </c>
      <c r="G5">
        <v>0</v>
      </c>
      <c r="H5">
        <v>0</v>
      </c>
      <c r="I5">
        <v>0</v>
      </c>
      <c r="J5">
        <v>0</v>
      </c>
    </row>
    <row r="6" spans="1:10" x14ac:dyDescent="0.25">
      <c r="A6" t="s">
        <v>159</v>
      </c>
      <c r="B6" t="s">
        <v>145</v>
      </c>
      <c r="C6">
        <v>0.17119300000000001</v>
      </c>
      <c r="D6">
        <v>0.15612801600000001</v>
      </c>
      <c r="E6">
        <v>0.14238875059200001</v>
      </c>
      <c r="F6">
        <v>0.129858540539904</v>
      </c>
      <c r="G6">
        <v>0</v>
      </c>
      <c r="H6">
        <v>0</v>
      </c>
      <c r="I6">
        <v>0</v>
      </c>
      <c r="J6">
        <v>0</v>
      </c>
    </row>
    <row r="7" spans="1:10" x14ac:dyDescent="0.25">
      <c r="A7" t="s">
        <v>159</v>
      </c>
      <c r="B7" t="s">
        <v>163</v>
      </c>
      <c r="C7">
        <v>0.15562999999999999</v>
      </c>
      <c r="D7">
        <v>0.14193455999999999</v>
      </c>
      <c r="E7">
        <v>0.12944431872000001</v>
      </c>
      <c r="F7">
        <v>0.11805321867264001</v>
      </c>
      <c r="G7">
        <v>0</v>
      </c>
      <c r="H7">
        <v>0</v>
      </c>
      <c r="I7">
        <v>0</v>
      </c>
      <c r="J7">
        <v>0</v>
      </c>
    </row>
    <row r="8" spans="1:10" x14ac:dyDescent="0.25">
      <c r="A8" t="s">
        <v>157</v>
      </c>
      <c r="B8" t="s">
        <v>142</v>
      </c>
      <c r="C8">
        <v>0.35794899999999996</v>
      </c>
      <c r="D8">
        <v>0.34363103999999994</v>
      </c>
      <c r="E8">
        <v>0.32988579839999993</v>
      </c>
      <c r="F8">
        <v>0.31669036646399989</v>
      </c>
      <c r="G8">
        <v>0.30402275180543986</v>
      </c>
      <c r="H8">
        <v>0.29186184173322227</v>
      </c>
      <c r="I8">
        <v>0.28018736806389338</v>
      </c>
      <c r="J8">
        <v>0.26897987334133766</v>
      </c>
    </row>
    <row r="9" spans="1:10" x14ac:dyDescent="0.25">
      <c r="A9" t="s">
        <v>157</v>
      </c>
      <c r="B9" t="s">
        <v>141</v>
      </c>
      <c r="C9">
        <v>0.31125999999999998</v>
      </c>
      <c r="D9">
        <v>0.29880959999999995</v>
      </c>
      <c r="E9">
        <v>0.28685721599999997</v>
      </c>
      <c r="F9">
        <v>0.27538292735999997</v>
      </c>
      <c r="G9">
        <v>0.26436761026559996</v>
      </c>
      <c r="H9">
        <v>0.25379290585497594</v>
      </c>
      <c r="I9">
        <v>0.24364118962077688</v>
      </c>
      <c r="J9">
        <v>0.23389554203594579</v>
      </c>
    </row>
    <row r="10" spans="1:10" x14ac:dyDescent="0.25">
      <c r="A10" t="s">
        <v>157</v>
      </c>
      <c r="B10" t="s">
        <v>143</v>
      </c>
      <c r="C10">
        <v>0.23344499999999999</v>
      </c>
      <c r="D10">
        <v>0.22410719999999998</v>
      </c>
      <c r="E10">
        <v>0.21514291199999996</v>
      </c>
      <c r="F10">
        <v>0.20653719551999997</v>
      </c>
      <c r="G10">
        <v>0.19827570769919997</v>
      </c>
      <c r="H10">
        <v>0.19034467939123195</v>
      </c>
      <c r="I10">
        <v>0.18273089221558267</v>
      </c>
      <c r="J10">
        <v>0.17542165652695935</v>
      </c>
    </row>
    <row r="11" spans="1:10" x14ac:dyDescent="0.25">
      <c r="A11" t="s">
        <v>157</v>
      </c>
      <c r="B11" t="s">
        <v>144</v>
      </c>
      <c r="C11">
        <v>0.19453749999999997</v>
      </c>
      <c r="D11">
        <v>0.18675599999999998</v>
      </c>
      <c r="E11">
        <v>0.17928575999999996</v>
      </c>
      <c r="F11">
        <v>0.17211432959999995</v>
      </c>
      <c r="G11">
        <v>0.16522975641599993</v>
      </c>
      <c r="H11">
        <v>0.15862056615935993</v>
      </c>
      <c r="I11">
        <v>0.15227574351298553</v>
      </c>
      <c r="J11">
        <v>0.14618471377246611</v>
      </c>
    </row>
    <row r="12" spans="1:10" x14ac:dyDescent="0.25">
      <c r="A12" t="s">
        <v>157</v>
      </c>
      <c r="B12" t="s">
        <v>145</v>
      </c>
      <c r="C12">
        <v>0.17119300000000001</v>
      </c>
      <c r="D12">
        <v>0.16434528000000001</v>
      </c>
      <c r="E12">
        <v>0.15777146880000001</v>
      </c>
      <c r="F12">
        <v>0.15146061004800002</v>
      </c>
      <c r="G12">
        <v>0.14540218564608001</v>
      </c>
      <c r="H12">
        <v>0.13958609822023679</v>
      </c>
      <c r="I12">
        <v>0.13400265429142733</v>
      </c>
      <c r="J12">
        <v>0.12864254811977022</v>
      </c>
    </row>
    <row r="13" spans="1:10" x14ac:dyDescent="0.25">
      <c r="A13" t="s">
        <v>157</v>
      </c>
      <c r="B13" t="s">
        <v>163</v>
      </c>
      <c r="C13">
        <v>0.15562999999999999</v>
      </c>
      <c r="D13">
        <v>0.14940479999999998</v>
      </c>
      <c r="E13">
        <v>0.14342860799999999</v>
      </c>
      <c r="F13">
        <v>0.13769146367999999</v>
      </c>
      <c r="G13">
        <v>0.13218380513279998</v>
      </c>
      <c r="H13">
        <v>0.12689645292748797</v>
      </c>
      <c r="I13">
        <v>0.12182059481038844</v>
      </c>
      <c r="J13">
        <v>0.11694777101797289</v>
      </c>
    </row>
    <row r="14" spans="1:10" x14ac:dyDescent="0.25">
      <c r="A14" t="s">
        <v>158</v>
      </c>
      <c r="B14" t="s">
        <v>142</v>
      </c>
      <c r="C14">
        <v>0.39100000000000001</v>
      </c>
      <c r="D14">
        <v>0.32844000000000001</v>
      </c>
      <c r="E14">
        <v>0</v>
      </c>
      <c r="F14">
        <v>0</v>
      </c>
      <c r="G14">
        <v>0</v>
      </c>
      <c r="H14">
        <v>0</v>
      </c>
      <c r="I14">
        <v>0</v>
      </c>
      <c r="J14">
        <v>0</v>
      </c>
    </row>
    <row r="15" spans="1:10" x14ac:dyDescent="0.25">
      <c r="A15" t="s">
        <v>158</v>
      </c>
      <c r="B15" t="s">
        <v>141</v>
      </c>
      <c r="C15">
        <v>0.34</v>
      </c>
      <c r="D15">
        <v>0.28560000000000002</v>
      </c>
      <c r="E15">
        <v>0</v>
      </c>
      <c r="F15">
        <v>0</v>
      </c>
      <c r="G15">
        <v>0</v>
      </c>
      <c r="H15">
        <v>0</v>
      </c>
      <c r="I15">
        <v>0</v>
      </c>
      <c r="J15">
        <v>0</v>
      </c>
    </row>
    <row r="16" spans="1:10" x14ac:dyDescent="0.25">
      <c r="A16" t="s">
        <v>158</v>
      </c>
      <c r="B16" t="s">
        <v>143</v>
      </c>
      <c r="C16">
        <v>0.255</v>
      </c>
      <c r="D16">
        <v>0.2142</v>
      </c>
      <c r="E16">
        <v>0</v>
      </c>
      <c r="F16">
        <v>0</v>
      </c>
      <c r="G16">
        <v>0</v>
      </c>
      <c r="H16">
        <v>0</v>
      </c>
      <c r="I16">
        <v>0</v>
      </c>
      <c r="J16">
        <v>0</v>
      </c>
    </row>
    <row r="17" spans="1:10" x14ac:dyDescent="0.25">
      <c r="A17" t="s">
        <v>158</v>
      </c>
      <c r="B17" t="s">
        <v>144</v>
      </c>
      <c r="C17">
        <v>0.21250000000000002</v>
      </c>
      <c r="D17">
        <v>0.17850000000000002</v>
      </c>
      <c r="E17">
        <v>0</v>
      </c>
      <c r="F17">
        <v>0</v>
      </c>
      <c r="G17">
        <v>0</v>
      </c>
      <c r="H17">
        <v>0</v>
      </c>
      <c r="I17">
        <v>0</v>
      </c>
      <c r="J17">
        <v>0</v>
      </c>
    </row>
    <row r="18" spans="1:10" x14ac:dyDescent="0.25">
      <c r="A18" t="s">
        <v>158</v>
      </c>
      <c r="B18" t="s">
        <v>145</v>
      </c>
      <c r="C18">
        <v>0.18700000000000003</v>
      </c>
      <c r="D18">
        <v>0.15708000000000003</v>
      </c>
      <c r="E18">
        <v>0</v>
      </c>
      <c r="F18">
        <v>0</v>
      </c>
      <c r="G18">
        <v>0</v>
      </c>
      <c r="H18">
        <v>0</v>
      </c>
      <c r="I18">
        <v>0</v>
      </c>
      <c r="J18">
        <v>0</v>
      </c>
    </row>
    <row r="19" spans="1:10" x14ac:dyDescent="0.25">
      <c r="A19" t="s">
        <v>158</v>
      </c>
      <c r="B19" t="s">
        <v>163</v>
      </c>
      <c r="C19">
        <v>0.17</v>
      </c>
      <c r="D19">
        <v>0.14280000000000001</v>
      </c>
      <c r="E19">
        <v>0</v>
      </c>
      <c r="F19">
        <v>0</v>
      </c>
      <c r="G19">
        <v>0</v>
      </c>
      <c r="H19">
        <v>0</v>
      </c>
      <c r="I19">
        <v>0</v>
      </c>
      <c r="J19">
        <v>0</v>
      </c>
    </row>
    <row r="20" spans="1:10" x14ac:dyDescent="0.25">
      <c r="A20" t="s">
        <v>162</v>
      </c>
      <c r="B20" t="s">
        <v>142</v>
      </c>
      <c r="C20">
        <v>0.39100000000000001</v>
      </c>
      <c r="D20">
        <v>0.37536000000000003</v>
      </c>
      <c r="E20">
        <v>0.36034559999999999</v>
      </c>
      <c r="F20">
        <v>0.34593177599999997</v>
      </c>
      <c r="G20">
        <v>0.33209450495999998</v>
      </c>
      <c r="H20">
        <v>0.3188107247616</v>
      </c>
      <c r="I20">
        <v>0.30605829577113597</v>
      </c>
      <c r="J20">
        <v>0.29381596394029053</v>
      </c>
    </row>
    <row r="21" spans="1:10" x14ac:dyDescent="0.25">
      <c r="A21" t="s">
        <v>162</v>
      </c>
      <c r="B21" t="s">
        <v>141</v>
      </c>
      <c r="C21">
        <v>0.34</v>
      </c>
      <c r="D21">
        <v>0.32640000000000002</v>
      </c>
      <c r="E21">
        <v>0.31334400000000001</v>
      </c>
      <c r="F21">
        <v>0.30081024000000001</v>
      </c>
      <c r="G21">
        <v>0.28877783039999999</v>
      </c>
      <c r="H21">
        <v>0.27722671718399999</v>
      </c>
      <c r="I21">
        <v>0.26613764849664001</v>
      </c>
      <c r="J21">
        <v>0.25549214255677438</v>
      </c>
    </row>
    <row r="22" spans="1:10" x14ac:dyDescent="0.25">
      <c r="A22" t="s">
        <v>162</v>
      </c>
      <c r="B22" t="s">
        <v>143</v>
      </c>
      <c r="C22">
        <v>0.255</v>
      </c>
      <c r="D22">
        <v>0.24479999999999999</v>
      </c>
      <c r="E22">
        <v>0.23500799999999999</v>
      </c>
      <c r="F22">
        <v>0.22560767999999998</v>
      </c>
      <c r="G22">
        <v>0.21658337279999998</v>
      </c>
      <c r="H22">
        <v>0.20792003788799998</v>
      </c>
      <c r="I22">
        <v>0.19960323637247998</v>
      </c>
      <c r="J22">
        <v>0.19161910691758077</v>
      </c>
    </row>
    <row r="23" spans="1:10" x14ac:dyDescent="0.25">
      <c r="A23" t="s">
        <v>162</v>
      </c>
      <c r="B23" t="s">
        <v>144</v>
      </c>
      <c r="C23">
        <v>0.21250000000000002</v>
      </c>
      <c r="D23">
        <v>0.20400000000000001</v>
      </c>
      <c r="E23">
        <v>0.19584000000000001</v>
      </c>
      <c r="F23">
        <v>0.18800640000000002</v>
      </c>
      <c r="G23">
        <v>0.18048614400000002</v>
      </c>
      <c r="H23">
        <v>0.17326669824000002</v>
      </c>
      <c r="I23">
        <v>0.16633603031040001</v>
      </c>
      <c r="J23">
        <v>0.159682589097984</v>
      </c>
    </row>
    <row r="24" spans="1:10" x14ac:dyDescent="0.25">
      <c r="A24" t="s">
        <v>162</v>
      </c>
      <c r="B24" t="s">
        <v>145</v>
      </c>
      <c r="C24">
        <v>0.18700000000000003</v>
      </c>
      <c r="D24">
        <v>0.17952000000000001</v>
      </c>
      <c r="E24">
        <v>0.1723392</v>
      </c>
      <c r="F24">
        <v>0.16544563199999998</v>
      </c>
      <c r="G24">
        <v>0.15882780671999996</v>
      </c>
      <c r="H24">
        <v>0.15247469445119996</v>
      </c>
      <c r="I24">
        <v>0.14637570667315195</v>
      </c>
      <c r="J24">
        <v>0.14052067840622587</v>
      </c>
    </row>
    <row r="25" spans="1:10" x14ac:dyDescent="0.25">
      <c r="A25" t="s">
        <v>162</v>
      </c>
      <c r="B25" t="s">
        <v>163</v>
      </c>
      <c r="C25">
        <v>0.17</v>
      </c>
      <c r="D25">
        <v>0.16320000000000001</v>
      </c>
      <c r="E25">
        <v>0.15667200000000001</v>
      </c>
      <c r="F25">
        <v>0.15040512</v>
      </c>
      <c r="G25">
        <v>0.1443889152</v>
      </c>
      <c r="H25">
        <v>0.138613358592</v>
      </c>
      <c r="I25">
        <v>0.13306882424832001</v>
      </c>
      <c r="J25">
        <v>0.12774607127838719</v>
      </c>
    </row>
    <row r="26" spans="1:10" x14ac:dyDescent="0.25">
      <c r="A26" t="s">
        <v>161</v>
      </c>
      <c r="B26" t="s">
        <v>142</v>
      </c>
      <c r="C26">
        <v>0.32862399999999997</v>
      </c>
      <c r="D26">
        <v>0.31547903999999999</v>
      </c>
      <c r="E26">
        <v>0.3028598784</v>
      </c>
      <c r="F26">
        <v>0.29074548326400002</v>
      </c>
      <c r="G26">
        <v>0.27911566393344001</v>
      </c>
      <c r="H26">
        <v>0.26795103737610237</v>
      </c>
      <c r="I26">
        <v>0.25723299588105825</v>
      </c>
      <c r="J26">
        <v>0.24694367604581591</v>
      </c>
    </row>
    <row r="27" spans="1:10" x14ac:dyDescent="0.25">
      <c r="A27" t="s">
        <v>161</v>
      </c>
      <c r="B27" t="s">
        <v>141</v>
      </c>
      <c r="C27">
        <v>0.28576000000000001</v>
      </c>
      <c r="D27">
        <v>0.27432960000000001</v>
      </c>
      <c r="E27">
        <v>0.26335641599999998</v>
      </c>
      <c r="F27">
        <v>0.25282215935999997</v>
      </c>
      <c r="G27">
        <v>0.24270927298559997</v>
      </c>
      <c r="H27">
        <v>0.23300090206617596</v>
      </c>
      <c r="I27">
        <v>0.2236808659835289</v>
      </c>
      <c r="J27">
        <v>0.21473363134418774</v>
      </c>
    </row>
    <row r="28" spans="1:10" x14ac:dyDescent="0.25">
      <c r="A28" t="s">
        <v>161</v>
      </c>
      <c r="B28" t="s">
        <v>143</v>
      </c>
      <c r="C28">
        <v>0.21432000000000001</v>
      </c>
      <c r="D28">
        <v>0.20574719999999999</v>
      </c>
      <c r="E28">
        <v>0.19751731199999997</v>
      </c>
      <c r="F28">
        <v>0.18961661951999997</v>
      </c>
      <c r="G28">
        <v>0.18203195473919997</v>
      </c>
      <c r="H28">
        <v>0.17475067654963197</v>
      </c>
      <c r="I28">
        <v>0.16776064948764668</v>
      </c>
      <c r="J28">
        <v>0.1610502235081408</v>
      </c>
    </row>
    <row r="29" spans="1:10" x14ac:dyDescent="0.25">
      <c r="A29" t="s">
        <v>161</v>
      </c>
      <c r="B29" t="s">
        <v>144</v>
      </c>
      <c r="C29">
        <v>0.17860000000000001</v>
      </c>
      <c r="D29">
        <v>0.171456</v>
      </c>
      <c r="E29">
        <v>0.16459775999999998</v>
      </c>
      <c r="F29">
        <v>0.15801384959999998</v>
      </c>
      <c r="G29">
        <v>0.15169329561599998</v>
      </c>
      <c r="H29">
        <v>0.14562556379135996</v>
      </c>
      <c r="I29">
        <v>0.13980054123970556</v>
      </c>
      <c r="J29">
        <v>0.13420851959011734</v>
      </c>
    </row>
    <row r="30" spans="1:10" x14ac:dyDescent="0.25">
      <c r="A30" t="s">
        <v>161</v>
      </c>
      <c r="B30" t="s">
        <v>145</v>
      </c>
      <c r="C30">
        <v>0.15716800000000003</v>
      </c>
      <c r="D30">
        <v>0.15088128000000003</v>
      </c>
      <c r="E30">
        <v>0.14484602880000003</v>
      </c>
      <c r="F30">
        <v>0.13905218764800001</v>
      </c>
      <c r="G30">
        <v>0.13349010014208001</v>
      </c>
      <c r="H30">
        <v>0.12815049613639681</v>
      </c>
      <c r="I30">
        <v>0.12302447629094093</v>
      </c>
      <c r="J30">
        <v>0.11810349723930329</v>
      </c>
    </row>
    <row r="31" spans="1:10" x14ac:dyDescent="0.25">
      <c r="A31" t="s">
        <v>161</v>
      </c>
      <c r="B31" t="s">
        <v>163</v>
      </c>
      <c r="C31">
        <v>0.14288000000000001</v>
      </c>
      <c r="D31">
        <v>0.1371648</v>
      </c>
      <c r="E31">
        <v>0.13167820799999999</v>
      </c>
      <c r="F31">
        <v>0.12641107967999998</v>
      </c>
      <c r="G31">
        <v>0.12135463649279998</v>
      </c>
      <c r="H31">
        <v>0.11650045103308798</v>
      </c>
      <c r="I31">
        <v>0.11184043299176445</v>
      </c>
      <c r="J31">
        <v>0.10736681567209387</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J16"/>
  <sheetViews>
    <sheetView workbookViewId="0">
      <selection activeCell="B17" sqref="B17"/>
    </sheetView>
  </sheetViews>
  <sheetFormatPr defaultRowHeight="15" x14ac:dyDescent="0.25"/>
  <cols>
    <col min="1" max="1" width="18.140625" customWidth="1"/>
    <col min="2" max="2" width="27.85546875" customWidth="1"/>
  </cols>
  <sheetData>
    <row r="1" spans="1:10" x14ac:dyDescent="0.25">
      <c r="A1" t="s">
        <v>164</v>
      </c>
      <c r="B1" t="s">
        <v>132</v>
      </c>
      <c r="C1" t="s">
        <v>165</v>
      </c>
    </row>
    <row r="2" spans="1:10" x14ac:dyDescent="0.25">
      <c r="C2" s="15">
        <v>1</v>
      </c>
      <c r="D2" s="15">
        <v>2</v>
      </c>
      <c r="E2" s="15">
        <v>3</v>
      </c>
      <c r="F2" s="15">
        <v>4</v>
      </c>
      <c r="G2" s="15">
        <v>5</v>
      </c>
      <c r="H2" s="15">
        <v>6</v>
      </c>
      <c r="I2" s="15">
        <v>7</v>
      </c>
      <c r="J2" s="15">
        <v>8</v>
      </c>
    </row>
    <row r="3" spans="1:10" x14ac:dyDescent="0.25">
      <c r="A3" t="s">
        <v>122</v>
      </c>
      <c r="B3" t="s">
        <v>146</v>
      </c>
      <c r="C3">
        <v>0.02</v>
      </c>
      <c r="D3">
        <v>1.9199999999999998E-2</v>
      </c>
      <c r="E3">
        <v>1.8431999999999997E-2</v>
      </c>
      <c r="F3">
        <v>1.7694719999999997E-2</v>
      </c>
      <c r="G3">
        <v>1.6986931199999996E-2</v>
      </c>
      <c r="H3">
        <v>1.6307453951999996E-2</v>
      </c>
      <c r="I3">
        <v>1.5655155793919996E-2</v>
      </c>
      <c r="J3">
        <v>1.5028949562163196E-2</v>
      </c>
    </row>
    <row r="4" spans="1:10" x14ac:dyDescent="0.25">
      <c r="B4" t="s">
        <v>147</v>
      </c>
      <c r="C4">
        <v>0.03</v>
      </c>
      <c r="D4">
        <v>2.8799999999999999E-2</v>
      </c>
      <c r="E4">
        <v>2.7647999999999999E-2</v>
      </c>
      <c r="F4">
        <v>2.6542079999999999E-2</v>
      </c>
      <c r="G4">
        <v>2.5480396799999999E-2</v>
      </c>
      <c r="H4">
        <v>2.4461180927999999E-2</v>
      </c>
      <c r="I4">
        <v>2.3482733690879998E-2</v>
      </c>
      <c r="J4">
        <v>2.2543424343244797E-2</v>
      </c>
    </row>
    <row r="5" spans="1:10" x14ac:dyDescent="0.25">
      <c r="B5" t="s">
        <v>148</v>
      </c>
      <c r="C5">
        <v>0.03</v>
      </c>
      <c r="D5">
        <v>2.8799999999999999E-2</v>
      </c>
      <c r="E5">
        <v>2.7647999999999999E-2</v>
      </c>
      <c r="F5">
        <v>2.6542079999999999E-2</v>
      </c>
      <c r="G5">
        <v>2.5480396799999999E-2</v>
      </c>
      <c r="H5">
        <v>2.4461180927999999E-2</v>
      </c>
      <c r="I5">
        <v>2.3482733690879998E-2</v>
      </c>
      <c r="J5">
        <v>2.2543424343244797E-2</v>
      </c>
    </row>
    <row r="6" spans="1:10" x14ac:dyDescent="0.25">
      <c r="B6" t="s">
        <v>149</v>
      </c>
      <c r="C6">
        <v>0.04</v>
      </c>
      <c r="D6">
        <v>3.8399999999999997E-2</v>
      </c>
      <c r="E6">
        <v>3.6863999999999994E-2</v>
      </c>
      <c r="F6">
        <v>3.5389439999999994E-2</v>
      </c>
      <c r="G6">
        <v>3.3973862399999992E-2</v>
      </c>
      <c r="H6">
        <v>3.2614907903999991E-2</v>
      </c>
      <c r="I6">
        <v>3.1310311587839992E-2</v>
      </c>
      <c r="J6">
        <v>3.0057899124326392E-2</v>
      </c>
    </row>
    <row r="7" spans="1:10" x14ac:dyDescent="0.25">
      <c r="B7" t="s">
        <v>150</v>
      </c>
      <c r="C7">
        <v>0.06</v>
      </c>
      <c r="D7">
        <v>5.7599999999999998E-2</v>
      </c>
      <c r="E7">
        <v>5.5295999999999998E-2</v>
      </c>
      <c r="F7">
        <v>5.3084159999999998E-2</v>
      </c>
      <c r="G7">
        <v>5.0960793599999998E-2</v>
      </c>
      <c r="H7">
        <v>4.8922361855999998E-2</v>
      </c>
      <c r="I7">
        <v>4.6965467381759995E-2</v>
      </c>
      <c r="J7">
        <v>4.5086848686489593E-2</v>
      </c>
    </row>
    <row r="8" spans="1:10" x14ac:dyDescent="0.25">
      <c r="B8" t="s">
        <v>151</v>
      </c>
      <c r="C8">
        <v>0.06</v>
      </c>
      <c r="D8">
        <v>5.7599999999999998E-2</v>
      </c>
      <c r="E8">
        <v>5.5295999999999998E-2</v>
      </c>
      <c r="F8">
        <v>5.3084159999999998E-2</v>
      </c>
      <c r="G8">
        <v>5.0960793599999998E-2</v>
      </c>
      <c r="H8">
        <v>4.8922361855999998E-2</v>
      </c>
      <c r="I8">
        <v>4.6965467381759995E-2</v>
      </c>
      <c r="J8">
        <v>4.5086848686489593E-2</v>
      </c>
    </row>
    <row r="9" spans="1:10" x14ac:dyDescent="0.25">
      <c r="B9" t="s">
        <v>232</v>
      </c>
      <c r="C9">
        <v>0</v>
      </c>
      <c r="D9">
        <v>0</v>
      </c>
      <c r="E9">
        <v>0</v>
      </c>
      <c r="F9">
        <v>0</v>
      </c>
      <c r="G9">
        <v>0</v>
      </c>
      <c r="H9">
        <v>0</v>
      </c>
      <c r="I9">
        <v>0</v>
      </c>
      <c r="J9">
        <v>0</v>
      </c>
    </row>
    <row r="10" spans="1:10" x14ac:dyDescent="0.25">
      <c r="A10" t="s">
        <v>115</v>
      </c>
      <c r="B10" t="s">
        <v>166</v>
      </c>
      <c r="C10">
        <v>0.05</v>
      </c>
      <c r="D10">
        <v>4.8000000000000001E-2</v>
      </c>
      <c r="E10">
        <v>4.6079999999999996E-2</v>
      </c>
      <c r="F10">
        <v>4.4236799999999993E-2</v>
      </c>
      <c r="G10">
        <v>4.2467327999999992E-2</v>
      </c>
      <c r="H10">
        <v>4.0768634879999988E-2</v>
      </c>
      <c r="I10">
        <v>3.9137889484799987E-2</v>
      </c>
      <c r="J10">
        <v>3.7572373905407984E-2</v>
      </c>
    </row>
    <row r="11" spans="1:10" x14ac:dyDescent="0.25">
      <c r="B11" t="s">
        <v>167</v>
      </c>
      <c r="C11">
        <v>0.03</v>
      </c>
      <c r="D11">
        <v>2.8799999999999999E-2</v>
      </c>
      <c r="E11">
        <v>2.7647999999999999E-2</v>
      </c>
      <c r="F11">
        <v>2.6542079999999999E-2</v>
      </c>
      <c r="G11">
        <v>2.5480396799999999E-2</v>
      </c>
      <c r="H11">
        <v>2.4461180927999999E-2</v>
      </c>
      <c r="I11">
        <v>2.3482733690879998E-2</v>
      </c>
      <c r="J11">
        <v>2.2543424343244797E-2</v>
      </c>
    </row>
    <row r="12" spans="1:10" x14ac:dyDescent="0.25">
      <c r="B12" t="s">
        <v>168</v>
      </c>
      <c r="C12">
        <v>0.06</v>
      </c>
      <c r="D12">
        <v>5.7599999999999998E-2</v>
      </c>
      <c r="E12">
        <v>5.5295999999999998E-2</v>
      </c>
      <c r="F12">
        <v>5.3084159999999998E-2</v>
      </c>
      <c r="G12">
        <v>5.0960793599999998E-2</v>
      </c>
      <c r="H12">
        <v>4.8922361855999998E-2</v>
      </c>
      <c r="I12">
        <v>4.6965467381759995E-2</v>
      </c>
      <c r="J12">
        <v>4.5086848686489593E-2</v>
      </c>
    </row>
    <row r="13" spans="1:10" x14ac:dyDescent="0.25">
      <c r="B13" t="s">
        <v>152</v>
      </c>
      <c r="C13">
        <v>0.02</v>
      </c>
      <c r="D13">
        <v>1.9199999999999998E-2</v>
      </c>
      <c r="E13">
        <v>1.8431999999999997E-2</v>
      </c>
      <c r="F13">
        <v>1.7694719999999997E-2</v>
      </c>
      <c r="G13">
        <v>1.6986931199999996E-2</v>
      </c>
      <c r="H13">
        <v>1.6307453951999996E-2</v>
      </c>
      <c r="I13">
        <v>1.5655155793919996E-2</v>
      </c>
      <c r="J13">
        <v>1.5028949562163196E-2</v>
      </c>
    </row>
    <row r="14" spans="1:10" x14ac:dyDescent="0.25">
      <c r="B14" t="s">
        <v>232</v>
      </c>
      <c r="C14">
        <v>0</v>
      </c>
      <c r="D14">
        <v>0</v>
      </c>
      <c r="E14">
        <v>0</v>
      </c>
      <c r="F14">
        <v>0</v>
      </c>
      <c r="G14">
        <v>0</v>
      </c>
      <c r="H14">
        <v>0</v>
      </c>
      <c r="I14">
        <v>0</v>
      </c>
      <c r="J14">
        <v>0</v>
      </c>
    </row>
    <row r="15" spans="1:10" x14ac:dyDescent="0.25">
      <c r="A15" t="s">
        <v>107</v>
      </c>
      <c r="B15" t="s">
        <v>154</v>
      </c>
      <c r="C15">
        <v>0.01</v>
      </c>
      <c r="D15">
        <v>9.5999999999999992E-3</v>
      </c>
      <c r="E15">
        <v>9.2159999999999985E-3</v>
      </c>
      <c r="F15">
        <v>8.8473599999999986E-3</v>
      </c>
      <c r="G15">
        <v>8.493465599999998E-3</v>
      </c>
      <c r="H15">
        <v>8.1537269759999979E-3</v>
      </c>
      <c r="I15">
        <v>7.8275778969599981E-3</v>
      </c>
      <c r="J15">
        <v>7.514474781081598E-3</v>
      </c>
    </row>
    <row r="16" spans="1:10" x14ac:dyDescent="0.25">
      <c r="B16" t="s">
        <v>232</v>
      </c>
      <c r="C16">
        <v>0</v>
      </c>
      <c r="D16">
        <v>0</v>
      </c>
      <c r="E16">
        <v>0</v>
      </c>
      <c r="F16">
        <v>0</v>
      </c>
      <c r="G16">
        <v>0</v>
      </c>
      <c r="H16">
        <v>0</v>
      </c>
      <c r="I16">
        <v>0</v>
      </c>
      <c r="J16">
        <v>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16"/>
  <sheetViews>
    <sheetView workbookViewId="0">
      <selection sqref="A1:F1"/>
    </sheetView>
  </sheetViews>
  <sheetFormatPr defaultRowHeight="15" x14ac:dyDescent="0.25"/>
  <cols>
    <col min="1" max="1" width="9.85546875" bestFit="1" customWidth="1"/>
    <col min="2" max="2" width="13" customWidth="1"/>
    <col min="3" max="3" width="12.5703125" bestFit="1" customWidth="1"/>
    <col min="4" max="4" width="11.5703125" bestFit="1" customWidth="1"/>
    <col min="5" max="5" width="11.5703125" customWidth="1"/>
    <col min="6" max="6" width="14.85546875" customWidth="1"/>
    <col min="7" max="7" width="3.140625" customWidth="1"/>
  </cols>
  <sheetData>
    <row r="1" spans="1:6" x14ac:dyDescent="0.25">
      <c r="A1" s="293" t="s">
        <v>250</v>
      </c>
      <c r="B1" s="294"/>
      <c r="C1" s="294"/>
      <c r="D1" s="294"/>
      <c r="E1" s="294"/>
      <c r="F1" s="294"/>
    </row>
    <row r="2" spans="1:6" ht="15" customHeight="1" x14ac:dyDescent="0.25">
      <c r="A2" s="295" t="s">
        <v>4</v>
      </c>
      <c r="B2" s="296" t="s">
        <v>0</v>
      </c>
      <c r="C2" s="297" t="s">
        <v>10</v>
      </c>
      <c r="D2" s="297"/>
      <c r="E2" s="297"/>
      <c r="F2" s="296" t="s">
        <v>59</v>
      </c>
    </row>
    <row r="3" spans="1:6" x14ac:dyDescent="0.25">
      <c r="A3" s="295"/>
      <c r="B3" s="296"/>
      <c r="C3" s="5" t="s">
        <v>1</v>
      </c>
      <c r="D3" s="5" t="s">
        <v>2</v>
      </c>
      <c r="E3" s="5" t="s">
        <v>3</v>
      </c>
      <c r="F3" s="296"/>
    </row>
    <row r="4" spans="1:6" x14ac:dyDescent="0.25">
      <c r="A4" s="1" t="s">
        <v>24</v>
      </c>
      <c r="B4" s="4">
        <f>TRUNC(AVERAGE('Basic Service Rates'!C3:C38),5)</f>
        <v>0.1046</v>
      </c>
      <c r="C4" s="236">
        <v>9.3100000000000002E-2</v>
      </c>
      <c r="D4" s="236">
        <v>2.8889999999999999E-2</v>
      </c>
      <c r="E4" s="236">
        <v>-2.4199999999999998E-3</v>
      </c>
      <c r="F4" s="16">
        <f t="shared" ref="F4:F9" si="0">B4+C4+D4+E4</f>
        <v>0.22416999999999998</v>
      </c>
    </row>
    <row r="5" spans="1:6" ht="14.45" customHeight="1" x14ac:dyDescent="0.25">
      <c r="A5" s="1" t="s">
        <v>25</v>
      </c>
      <c r="B5" s="2">
        <f>B4</f>
        <v>0.1046</v>
      </c>
      <c r="C5" s="236">
        <v>9.3100000000000002E-2</v>
      </c>
      <c r="D5" s="236">
        <v>2.8889999999999999E-2</v>
      </c>
      <c r="E5" s="236">
        <v>-2.4199999999999998E-3</v>
      </c>
      <c r="F5" s="16">
        <f t="shared" si="0"/>
        <v>0.22416999999999998</v>
      </c>
    </row>
    <row r="6" spans="1:6" ht="14.45" customHeight="1" x14ac:dyDescent="0.25">
      <c r="A6" s="1" t="s">
        <v>26</v>
      </c>
      <c r="B6" s="4">
        <f>B4</f>
        <v>0.1046</v>
      </c>
      <c r="C6" s="236">
        <v>8.8330000000000006E-2</v>
      </c>
      <c r="D6" s="236">
        <v>2.2929999999999999E-2</v>
      </c>
      <c r="E6" s="236">
        <v>-2.14E-3</v>
      </c>
      <c r="F6" s="16">
        <f t="shared" si="0"/>
        <v>0.21371999999999999</v>
      </c>
    </row>
    <row r="7" spans="1:6" x14ac:dyDescent="0.25">
      <c r="A7" s="1" t="s">
        <v>27</v>
      </c>
      <c r="B7" s="4">
        <f>TRUNC(AVERAGE('Basic Service Rates'!D3:D38),5)</f>
        <v>9.2950000000000005E-2</v>
      </c>
      <c r="C7" s="236">
        <v>3.4880000000000001E-2</v>
      </c>
      <c r="D7" s="236">
        <v>2.2929999999999999E-2</v>
      </c>
      <c r="E7" s="236">
        <v>-2.14E-3</v>
      </c>
      <c r="F7" s="16">
        <f t="shared" si="0"/>
        <v>0.14862</v>
      </c>
    </row>
    <row r="8" spans="1:6" ht="14.45" customHeight="1" x14ac:dyDescent="0.25">
      <c r="A8" s="1" t="s">
        <v>28</v>
      </c>
      <c r="B8" s="4">
        <f>TRUNC(AVERAGE('Basic Service Rates'!E3:E38),5)</f>
        <v>8.4839999999999999E-2</v>
      </c>
      <c r="C8" s="236">
        <v>1.546E-2</v>
      </c>
      <c r="D8" s="236">
        <v>2.044E-2</v>
      </c>
      <c r="E8" s="236">
        <v>-1.7799999999999999E-3</v>
      </c>
      <c r="F8" s="16">
        <f t="shared" si="0"/>
        <v>0.11896</v>
      </c>
    </row>
    <row r="9" spans="1:6" x14ac:dyDescent="0.25">
      <c r="A9" s="1" t="s">
        <v>29</v>
      </c>
      <c r="B9" s="4">
        <f>B7</f>
        <v>9.2950000000000005E-2</v>
      </c>
      <c r="C9" s="236">
        <v>1.528E-2</v>
      </c>
      <c r="D9" s="236">
        <v>2.2929999999999999E-2</v>
      </c>
      <c r="E9" s="236">
        <v>-2.14E-3</v>
      </c>
      <c r="F9" s="16">
        <f t="shared" si="0"/>
        <v>0.12902</v>
      </c>
    </row>
    <row r="10" spans="1:6" x14ac:dyDescent="0.25">
      <c r="A10" s="7"/>
      <c r="B10" s="19"/>
      <c r="C10" s="19"/>
      <c r="D10" s="11"/>
      <c r="E10" s="19"/>
      <c r="F10" s="19"/>
    </row>
    <row r="11" spans="1:6" x14ac:dyDescent="0.25">
      <c r="A11" s="9" t="s">
        <v>57</v>
      </c>
      <c r="B11" s="19"/>
      <c r="C11" s="19"/>
      <c r="D11" s="11"/>
      <c r="E11" s="19"/>
      <c r="F11" s="19"/>
    </row>
    <row r="12" spans="1:6" x14ac:dyDescent="0.25">
      <c r="A12" s="21" t="s">
        <v>69</v>
      </c>
      <c r="B12" s="19"/>
      <c r="C12" s="19"/>
      <c r="D12" s="11"/>
      <c r="E12" s="19"/>
      <c r="F12" s="19"/>
    </row>
    <row r="14" spans="1:6" ht="14.45" x14ac:dyDescent="0.3">
      <c r="A14" s="9" t="s">
        <v>15</v>
      </c>
    </row>
    <row r="15" spans="1:6" ht="14.45" x14ac:dyDescent="0.3">
      <c r="A15" s="17" t="s">
        <v>30</v>
      </c>
      <c r="C15" t="s">
        <v>35</v>
      </c>
    </row>
    <row r="16" spans="1:6" ht="14.45" x14ac:dyDescent="0.3">
      <c r="A16" s="17" t="s">
        <v>33</v>
      </c>
      <c r="C16" s="10" t="s">
        <v>34</v>
      </c>
    </row>
  </sheetData>
  <sheetProtection password="C274" sheet="1" objects="1" scenarios="1"/>
  <mergeCells count="5">
    <mergeCell ref="A1:F1"/>
    <mergeCell ref="A2:A3"/>
    <mergeCell ref="B2:B3"/>
    <mergeCell ref="C2:E2"/>
    <mergeCell ref="F2:F3"/>
  </mergeCells>
  <hyperlinks>
    <hyperlink ref="C16"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36"/>
  <sheetViews>
    <sheetView zoomScaleNormal="100" workbookViewId="0">
      <selection sqref="A1:F1"/>
    </sheetView>
  </sheetViews>
  <sheetFormatPr defaultRowHeight="15" x14ac:dyDescent="0.25"/>
  <cols>
    <col min="1" max="1" width="20.5703125" bestFit="1" customWidth="1"/>
    <col min="2" max="2" width="16.85546875" customWidth="1"/>
    <col min="3" max="3" width="12.5703125" bestFit="1" customWidth="1"/>
    <col min="4" max="5" width="12.5703125" customWidth="1"/>
    <col min="6" max="6" width="16" customWidth="1"/>
    <col min="7" max="7" width="2.7109375" customWidth="1"/>
    <col min="8" max="8" width="53.140625" hidden="1" customWidth="1"/>
    <col min="9" max="9" width="9.140625" hidden="1" customWidth="1"/>
  </cols>
  <sheetData>
    <row r="1" spans="1:11" x14ac:dyDescent="0.25">
      <c r="A1" s="294" t="s">
        <v>14</v>
      </c>
      <c r="B1" s="294"/>
      <c r="C1" s="294"/>
      <c r="D1" s="294"/>
      <c r="E1" s="294"/>
      <c r="F1" s="294"/>
    </row>
    <row r="2" spans="1:11" ht="15" customHeight="1" x14ac:dyDescent="0.25">
      <c r="A2" s="295" t="s">
        <v>4</v>
      </c>
      <c r="B2" s="296" t="s">
        <v>0</v>
      </c>
      <c r="C2" s="297" t="s">
        <v>10</v>
      </c>
      <c r="D2" s="297"/>
      <c r="E2" s="297"/>
      <c r="F2" s="296" t="s">
        <v>199</v>
      </c>
    </row>
    <row r="3" spans="1:11" x14ac:dyDescent="0.25">
      <c r="A3" s="295"/>
      <c r="B3" s="296"/>
      <c r="C3" s="95" t="s">
        <v>1</v>
      </c>
      <c r="D3" s="95" t="s">
        <v>2</v>
      </c>
      <c r="E3" s="95" t="s">
        <v>3</v>
      </c>
      <c r="F3" s="296"/>
    </row>
    <row r="4" spans="1:11" x14ac:dyDescent="0.25">
      <c r="A4" s="1" t="s">
        <v>5</v>
      </c>
      <c r="B4" s="2">
        <f>'Basic Service Rates'!F44</f>
        <v>0.10678</v>
      </c>
      <c r="C4" s="215">
        <v>3.2000000000000001E-2</v>
      </c>
      <c r="D4" s="215">
        <v>6.1069999999999999E-2</v>
      </c>
      <c r="E4" s="215">
        <v>-4.2999999999999999E-4</v>
      </c>
      <c r="F4" s="2">
        <f t="shared" ref="F4:F13" si="0">B4+C4+D4+E4</f>
        <v>0.19942000000000001</v>
      </c>
    </row>
    <row r="5" spans="1:11" x14ac:dyDescent="0.25">
      <c r="A5" s="1" t="s">
        <v>8</v>
      </c>
      <c r="B5" s="2">
        <f>B4</f>
        <v>0.10678</v>
      </c>
      <c r="C5" s="215">
        <v>3.2000000000000001E-2</v>
      </c>
      <c r="D5" s="215">
        <v>6.1069999999999999E-2</v>
      </c>
      <c r="E5" s="215">
        <v>-4.2999999999999999E-4</v>
      </c>
      <c r="F5" s="2">
        <f>B5+C5+D5+E5</f>
        <v>0.19942000000000001</v>
      </c>
      <c r="H5" s="6" t="s">
        <v>225</v>
      </c>
      <c r="I5" t="s">
        <v>226</v>
      </c>
      <c r="K5" s="280"/>
    </row>
    <row r="6" spans="1:11" x14ac:dyDescent="0.25">
      <c r="A6" s="1" t="s">
        <v>12</v>
      </c>
      <c r="B6" s="2">
        <f>B4</f>
        <v>0.10678</v>
      </c>
      <c r="C6" s="215">
        <v>2.725E-2</v>
      </c>
      <c r="D6" s="215">
        <v>7.1529999999999996E-2</v>
      </c>
      <c r="E6" s="215">
        <v>-1.8000000000000001E-4</v>
      </c>
      <c r="F6" s="2">
        <f t="shared" si="0"/>
        <v>0.20538000000000001</v>
      </c>
      <c r="H6" s="6" t="s">
        <v>227</v>
      </c>
      <c r="I6" t="s">
        <v>228</v>
      </c>
      <c r="K6" s="280"/>
    </row>
    <row r="7" spans="1:11" x14ac:dyDescent="0.25">
      <c r="A7" s="1" t="s">
        <v>6</v>
      </c>
      <c r="B7" s="13">
        <f>'Basic Service Rates'!L44</f>
        <v>0.10059999999999999</v>
      </c>
      <c r="C7" s="215">
        <v>2.479E-2</v>
      </c>
      <c r="D7" s="215">
        <v>5.1700000000000003E-2</v>
      </c>
      <c r="E7" s="215">
        <v>-4.0999999999999999E-4</v>
      </c>
      <c r="F7" s="2">
        <f t="shared" si="0"/>
        <v>0.17668</v>
      </c>
      <c r="H7" s="6"/>
      <c r="K7" s="280"/>
    </row>
    <row r="8" spans="1:11" x14ac:dyDescent="0.25">
      <c r="A8" s="1" t="s">
        <v>200</v>
      </c>
      <c r="B8" s="13">
        <f>'Basic Service Rates'!F60</f>
        <v>9.9479999999999999E-2</v>
      </c>
      <c r="C8" s="215">
        <v>2.3120000000000002E-2</v>
      </c>
      <c r="D8" s="215">
        <v>1.6670000000000001E-2</v>
      </c>
      <c r="E8" s="215">
        <v>-4.2000000000000002E-4</v>
      </c>
      <c r="F8" s="2">
        <f t="shared" si="0"/>
        <v>0.13885</v>
      </c>
      <c r="G8" s="3"/>
      <c r="H8" s="6"/>
      <c r="K8" s="280"/>
    </row>
    <row r="9" spans="1:11" x14ac:dyDescent="0.25">
      <c r="A9" s="1" t="s">
        <v>223</v>
      </c>
      <c r="B9" s="13">
        <f>'Basic Service Rates'!F76</f>
        <v>9.0029999999999999E-2</v>
      </c>
      <c r="C9" s="215">
        <v>2.3120000000000002E-2</v>
      </c>
      <c r="D9" s="215">
        <v>1.6670000000000001E-2</v>
      </c>
      <c r="E9" s="215">
        <v>-4.2000000000000002E-4</v>
      </c>
      <c r="F9" s="2">
        <f t="shared" si="0"/>
        <v>0.12939999999999999</v>
      </c>
      <c r="G9" s="3"/>
      <c r="H9" s="6"/>
      <c r="K9" s="280"/>
    </row>
    <row r="10" spans="1:11" x14ac:dyDescent="0.25">
      <c r="A10" s="1" t="s">
        <v>201</v>
      </c>
      <c r="B10" s="13">
        <f>'Basic Service Rates'!L60</f>
        <v>9.3280000000000002E-2</v>
      </c>
      <c r="C10" s="215">
        <v>2.3120000000000002E-2</v>
      </c>
      <c r="D10" s="215">
        <v>1.6670000000000001E-2</v>
      </c>
      <c r="E10" s="215">
        <v>-4.2000000000000002E-4</v>
      </c>
      <c r="F10" s="2">
        <f t="shared" si="0"/>
        <v>0.13264999999999999</v>
      </c>
      <c r="G10" s="3"/>
      <c r="H10" s="6"/>
      <c r="K10" s="280"/>
    </row>
    <row r="11" spans="1:11" x14ac:dyDescent="0.25">
      <c r="A11" s="1" t="s">
        <v>202</v>
      </c>
      <c r="B11" s="13">
        <f>B8</f>
        <v>9.9479999999999999E-2</v>
      </c>
      <c r="C11" s="215">
        <v>2.2689999999999998E-2</v>
      </c>
      <c r="D11" s="215">
        <v>1.162E-2</v>
      </c>
      <c r="E11" s="215">
        <v>-3.6999999999999999E-4</v>
      </c>
      <c r="F11" s="2">
        <f t="shared" si="0"/>
        <v>0.13341999999999998</v>
      </c>
      <c r="G11" s="3"/>
      <c r="H11" s="6" t="s">
        <v>227</v>
      </c>
      <c r="I11" t="s">
        <v>229</v>
      </c>
      <c r="K11" s="280"/>
    </row>
    <row r="12" spans="1:11" x14ac:dyDescent="0.25">
      <c r="A12" s="1" t="s">
        <v>203</v>
      </c>
      <c r="B12" s="13">
        <f t="shared" ref="B12:B13" si="1">B9</f>
        <v>9.0029999999999999E-2</v>
      </c>
      <c r="C12" s="215">
        <v>2.2689999999999998E-2</v>
      </c>
      <c r="D12" s="215">
        <v>1.162E-2</v>
      </c>
      <c r="E12" s="215">
        <v>-3.6999999999999999E-4</v>
      </c>
      <c r="F12" s="2">
        <f t="shared" si="0"/>
        <v>0.12397000000000001</v>
      </c>
      <c r="G12" s="3"/>
      <c r="H12" s="6"/>
      <c r="K12" s="280"/>
    </row>
    <row r="13" spans="1:11" x14ac:dyDescent="0.25">
      <c r="A13" s="1" t="s">
        <v>204</v>
      </c>
      <c r="B13" s="13">
        <f t="shared" si="1"/>
        <v>9.3280000000000002E-2</v>
      </c>
      <c r="C13" s="215">
        <v>2.2689999999999998E-2</v>
      </c>
      <c r="D13" s="215">
        <v>1.162E-2</v>
      </c>
      <c r="E13" s="215">
        <v>-3.6999999999999999E-4</v>
      </c>
      <c r="F13" s="2">
        <f t="shared" si="0"/>
        <v>0.12722</v>
      </c>
      <c r="G13" s="3"/>
      <c r="H13" s="6"/>
      <c r="K13" s="280"/>
    </row>
    <row r="14" spans="1:11" x14ac:dyDescent="0.25">
      <c r="K14" s="280"/>
    </row>
    <row r="15" spans="1:11" x14ac:dyDescent="0.25">
      <c r="A15" s="294" t="s">
        <v>11</v>
      </c>
      <c r="B15" s="294"/>
      <c r="C15" s="294"/>
      <c r="D15" s="294"/>
      <c r="E15" s="294"/>
      <c r="F15" s="294"/>
      <c r="K15" s="280"/>
    </row>
    <row r="16" spans="1:11" ht="15" customHeight="1" x14ac:dyDescent="0.25">
      <c r="A16" s="295" t="s">
        <v>4</v>
      </c>
      <c r="B16" s="296" t="s">
        <v>0</v>
      </c>
      <c r="C16" s="297" t="s">
        <v>10</v>
      </c>
      <c r="D16" s="297"/>
      <c r="E16" s="297"/>
      <c r="F16" s="296" t="s">
        <v>199</v>
      </c>
      <c r="K16" s="280"/>
    </row>
    <row r="17" spans="1:11" x14ac:dyDescent="0.25">
      <c r="A17" s="295"/>
      <c r="B17" s="296"/>
      <c r="C17" s="95" t="s">
        <v>1</v>
      </c>
      <c r="D17" s="95" t="s">
        <v>2</v>
      </c>
      <c r="E17" s="95" t="s">
        <v>3</v>
      </c>
      <c r="F17" s="296"/>
      <c r="K17" s="280"/>
    </row>
    <row r="18" spans="1:11" x14ac:dyDescent="0.25">
      <c r="A18" s="1" t="s">
        <v>5</v>
      </c>
      <c r="B18" s="2">
        <f>B4</f>
        <v>0.10678</v>
      </c>
      <c r="C18" s="232">
        <v>3.2000000000000001E-2</v>
      </c>
      <c r="D18" s="232">
        <v>6.1069999999999999E-2</v>
      </c>
      <c r="E18" s="232">
        <v>-4.2999999999999999E-4</v>
      </c>
      <c r="F18" s="2">
        <f t="shared" ref="F18:F23" si="2">B18+C18+D18+E18</f>
        <v>0.19942000000000001</v>
      </c>
      <c r="H18" s="6"/>
      <c r="K18" s="280"/>
    </row>
    <row r="19" spans="1:11" x14ac:dyDescent="0.25">
      <c r="A19" s="1" t="s">
        <v>8</v>
      </c>
      <c r="B19" s="2">
        <f t="shared" ref="B19:B21" si="3">B5</f>
        <v>0.10678</v>
      </c>
      <c r="C19" s="232">
        <v>3.2000000000000001E-2</v>
      </c>
      <c r="D19" s="232">
        <v>6.1069999999999999E-2</v>
      </c>
      <c r="E19" s="232">
        <v>-4.2999999999999999E-4</v>
      </c>
      <c r="F19" s="2">
        <f t="shared" si="2"/>
        <v>0.19942000000000001</v>
      </c>
      <c r="H19" s="6" t="str">
        <f>H5</f>
        <v>29% discount applied to overall rate, no discount</v>
      </c>
      <c r="I19" t="s">
        <v>226</v>
      </c>
      <c r="K19" s="280"/>
    </row>
    <row r="20" spans="1:11" x14ac:dyDescent="0.25">
      <c r="A20" s="1" t="s">
        <v>12</v>
      </c>
      <c r="B20" s="2">
        <f t="shared" si="3"/>
        <v>0.10678</v>
      </c>
      <c r="C20" s="232">
        <v>2.725E-2</v>
      </c>
      <c r="D20" s="232">
        <v>7.1529999999999996E-2</v>
      </c>
      <c r="E20" s="232">
        <v>-1.8000000000000001E-4</v>
      </c>
      <c r="F20" s="2">
        <f t="shared" si="2"/>
        <v>0.20538000000000001</v>
      </c>
      <c r="H20" s="6" t="s">
        <v>230</v>
      </c>
      <c r="I20" t="s">
        <v>231</v>
      </c>
      <c r="K20" s="280"/>
    </row>
    <row r="21" spans="1:11" x14ac:dyDescent="0.25">
      <c r="A21" s="1" t="s">
        <v>6</v>
      </c>
      <c r="B21" s="2">
        <f t="shared" si="3"/>
        <v>0.10059999999999999</v>
      </c>
      <c r="C21" s="232">
        <v>2.479E-2</v>
      </c>
      <c r="D21" s="232">
        <v>5.1700000000000003E-2</v>
      </c>
      <c r="E21" s="232">
        <v>-4.0999999999999999E-4</v>
      </c>
      <c r="F21" s="2">
        <f t="shared" si="2"/>
        <v>0.17668</v>
      </c>
      <c r="H21" s="6"/>
      <c r="K21" s="280"/>
    </row>
    <row r="22" spans="1:11" x14ac:dyDescent="0.25">
      <c r="A22" s="1" t="s">
        <v>7</v>
      </c>
      <c r="B22" s="2">
        <f>B10</f>
        <v>9.3280000000000002E-2</v>
      </c>
      <c r="C22" s="232">
        <v>2.3120000000000002E-2</v>
      </c>
      <c r="D22" s="232">
        <v>1.6670000000000001E-2</v>
      </c>
      <c r="E22" s="232">
        <v>-4.2000000000000002E-4</v>
      </c>
      <c r="F22" s="2">
        <f t="shared" si="2"/>
        <v>0.13264999999999999</v>
      </c>
      <c r="H22" s="6"/>
      <c r="K22" s="280"/>
    </row>
    <row r="23" spans="1:11" x14ac:dyDescent="0.25">
      <c r="A23" s="1" t="s">
        <v>9</v>
      </c>
      <c r="B23" s="2">
        <f>B13</f>
        <v>9.3280000000000002E-2</v>
      </c>
      <c r="C23" s="232">
        <v>2.2689999999999998E-2</v>
      </c>
      <c r="D23" s="232">
        <v>1.162E-2</v>
      </c>
      <c r="E23" s="232">
        <v>-3.6999999999999999E-4</v>
      </c>
      <c r="F23" s="2">
        <f t="shared" si="2"/>
        <v>0.12722</v>
      </c>
      <c r="H23" s="6" t="str">
        <f>H20</f>
        <v>Off-peak vs. on-peak? Summer vs. winter? Same as MECO</v>
      </c>
      <c r="I23" t="s">
        <v>231</v>
      </c>
      <c r="K23" s="280"/>
    </row>
    <row r="24" spans="1:11" x14ac:dyDescent="0.25">
      <c r="A24" s="7"/>
      <c r="B24" s="11"/>
      <c r="C24" s="8"/>
      <c r="D24" s="12"/>
      <c r="E24" s="11"/>
      <c r="F24" s="12"/>
      <c r="G24" s="6"/>
      <c r="H24" s="6"/>
    </row>
    <row r="25" spans="1:11" x14ac:dyDescent="0.25">
      <c r="A25" s="213" t="s">
        <v>57</v>
      </c>
      <c r="B25" s="208"/>
      <c r="C25" s="208"/>
      <c r="D25" s="208"/>
      <c r="E25" s="208"/>
      <c r="F25" s="208"/>
      <c r="G25" s="208"/>
      <c r="H25" s="204"/>
      <c r="I25" s="204"/>
    </row>
    <row r="26" spans="1:11" x14ac:dyDescent="0.25">
      <c r="A26" s="208" t="s">
        <v>251</v>
      </c>
      <c r="B26" s="208"/>
      <c r="C26" s="208"/>
      <c r="D26" s="208"/>
      <c r="E26" s="208"/>
      <c r="F26" s="208"/>
      <c r="G26" s="208"/>
      <c r="H26" s="204"/>
      <c r="I26" s="204"/>
    </row>
    <row r="27" spans="1:11" x14ac:dyDescent="0.25">
      <c r="A27" s="208" t="s">
        <v>252</v>
      </c>
      <c r="B27" s="208"/>
      <c r="C27" s="208"/>
      <c r="D27" s="208"/>
      <c r="E27" s="208"/>
      <c r="F27" s="208"/>
      <c r="G27" s="208"/>
      <c r="H27" s="204"/>
      <c r="I27" s="204"/>
    </row>
    <row r="28" spans="1:11" x14ac:dyDescent="0.25">
      <c r="A28" s="208" t="s">
        <v>253</v>
      </c>
      <c r="B28" s="208"/>
      <c r="C28" s="208"/>
      <c r="D28" s="208"/>
      <c r="E28" s="208"/>
      <c r="F28" s="208"/>
      <c r="G28" s="208"/>
      <c r="H28" s="204"/>
      <c r="I28" s="204"/>
    </row>
    <row r="29" spans="1:11" x14ac:dyDescent="0.25">
      <c r="A29" s="205"/>
      <c r="B29" s="204"/>
      <c r="C29" s="204"/>
      <c r="D29" s="204"/>
      <c r="E29" s="204"/>
      <c r="F29" s="204"/>
      <c r="G29" s="204"/>
      <c r="H29" s="204"/>
      <c r="I29" s="204"/>
    </row>
    <row r="30" spans="1:11" x14ac:dyDescent="0.25">
      <c r="A30" s="213" t="s">
        <v>15</v>
      </c>
      <c r="B30" s="208"/>
      <c r="C30" s="208"/>
      <c r="D30" s="208"/>
      <c r="E30" s="208"/>
      <c r="F30" s="208"/>
      <c r="G30" s="208"/>
      <c r="H30" s="204"/>
      <c r="I30" s="204"/>
    </row>
    <row r="31" spans="1:11" x14ac:dyDescent="0.25">
      <c r="A31" s="210" t="s">
        <v>205</v>
      </c>
      <c r="B31" s="211"/>
      <c r="C31" s="209" t="s">
        <v>254</v>
      </c>
      <c r="D31" s="208"/>
      <c r="E31" s="208"/>
      <c r="F31" s="208"/>
      <c r="G31" s="208"/>
      <c r="H31" s="204"/>
      <c r="I31" s="204"/>
    </row>
    <row r="32" spans="1:11" x14ac:dyDescent="0.25">
      <c r="A32" s="210" t="s">
        <v>206</v>
      </c>
      <c r="B32" s="211"/>
      <c r="C32" s="212" t="s">
        <v>255</v>
      </c>
      <c r="D32" s="209"/>
      <c r="E32" s="208"/>
      <c r="F32" s="208"/>
      <c r="G32" s="208"/>
      <c r="H32" s="204"/>
      <c r="I32" s="204"/>
    </row>
    <row r="33" spans="1:11" x14ac:dyDescent="0.25">
      <c r="A33" s="210" t="s">
        <v>207</v>
      </c>
      <c r="B33" s="211"/>
      <c r="C33" s="212" t="s">
        <v>256</v>
      </c>
      <c r="D33" s="209"/>
      <c r="E33" s="208"/>
      <c r="F33" s="208"/>
      <c r="G33" s="208"/>
      <c r="H33" s="208"/>
      <c r="I33" s="208"/>
    </row>
    <row r="34" spans="1:11" x14ac:dyDescent="0.25">
      <c r="A34" s="210" t="s">
        <v>13</v>
      </c>
      <c r="B34" s="211"/>
      <c r="C34" s="209" t="s">
        <v>257</v>
      </c>
      <c r="D34" s="208"/>
      <c r="E34" s="208"/>
      <c r="F34" s="208"/>
      <c r="G34" s="208"/>
      <c r="H34" s="208"/>
      <c r="I34" s="208" t="s">
        <v>258</v>
      </c>
      <c r="K34" s="214" t="s">
        <v>258</v>
      </c>
    </row>
    <row r="35" spans="1:11" x14ac:dyDescent="0.25">
      <c r="A35" s="210" t="s">
        <v>16</v>
      </c>
      <c r="B35" s="210"/>
      <c r="C35" s="209" t="s">
        <v>257</v>
      </c>
      <c r="D35" s="208"/>
      <c r="E35" s="208"/>
      <c r="F35" s="208"/>
      <c r="G35" s="208"/>
      <c r="H35" s="208"/>
      <c r="I35" s="208" t="s">
        <v>258</v>
      </c>
      <c r="K35" s="214" t="s">
        <v>258</v>
      </c>
    </row>
    <row r="36" spans="1:11" x14ac:dyDescent="0.25">
      <c r="A36" s="15"/>
    </row>
  </sheetData>
  <sheetProtection password="C274" sheet="1" objects="1" scenarios="1"/>
  <mergeCells count="10">
    <mergeCell ref="A16:A17"/>
    <mergeCell ref="B16:B17"/>
    <mergeCell ref="C16:E16"/>
    <mergeCell ref="F16:F17"/>
    <mergeCell ref="A1:F1"/>
    <mergeCell ref="A2:A3"/>
    <mergeCell ref="B2:B3"/>
    <mergeCell ref="C2:E2"/>
    <mergeCell ref="F2:F3"/>
    <mergeCell ref="A15:F15"/>
  </mergeCells>
  <pageMargins left="0.7" right="0.7" top="0.75" bottom="0.75" header="0.3" footer="0.3"/>
  <pageSetup scale="3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55"/>
  <sheetViews>
    <sheetView workbookViewId="0">
      <selection activeCell="A2" sqref="A2:A3"/>
    </sheetView>
  </sheetViews>
  <sheetFormatPr defaultRowHeight="15" x14ac:dyDescent="0.25"/>
  <cols>
    <col min="1" max="1" width="13.5703125" customWidth="1"/>
    <col min="2" max="2" width="11.42578125" customWidth="1"/>
    <col min="3" max="3" width="16.85546875" customWidth="1"/>
    <col min="4" max="4" width="12.5703125" bestFit="1" customWidth="1"/>
    <col min="5" max="6" width="12.5703125" customWidth="1"/>
    <col min="7" max="7" width="14.7109375" customWidth="1"/>
    <col min="9" max="11" width="9.140625" style="220" customWidth="1"/>
    <col min="12" max="12" width="10.5703125" style="220" customWidth="1"/>
    <col min="13" max="13" width="9.140625" customWidth="1"/>
  </cols>
  <sheetData>
    <row r="1" spans="1:16" ht="15" customHeight="1" x14ac:dyDescent="0.25">
      <c r="A1" s="298" t="s">
        <v>51</v>
      </c>
      <c r="B1" s="298"/>
      <c r="C1" s="298"/>
      <c r="D1" s="298"/>
      <c r="E1" s="298"/>
      <c r="F1" s="298"/>
      <c r="G1" s="299"/>
      <c r="H1" s="235"/>
    </row>
    <row r="2" spans="1:16" ht="15" customHeight="1" x14ac:dyDescent="0.25">
      <c r="A2" s="296" t="s">
        <v>48</v>
      </c>
      <c r="B2" s="295" t="s">
        <v>4</v>
      </c>
      <c r="C2" s="296" t="s">
        <v>0</v>
      </c>
      <c r="D2" s="297" t="s">
        <v>10</v>
      </c>
      <c r="E2" s="297"/>
      <c r="F2" s="297"/>
      <c r="G2" s="296" t="s">
        <v>59</v>
      </c>
      <c r="H2" s="235"/>
      <c r="I2" s="242"/>
      <c r="J2" s="242"/>
      <c r="K2" s="242"/>
      <c r="L2" s="241"/>
    </row>
    <row r="3" spans="1:16" ht="17.25" customHeight="1" x14ac:dyDescent="0.25">
      <c r="A3" s="296"/>
      <c r="B3" s="295"/>
      <c r="C3" s="296"/>
      <c r="D3" s="188" t="s">
        <v>2</v>
      </c>
      <c r="E3" s="188" t="s">
        <v>1</v>
      </c>
      <c r="F3" s="188" t="s">
        <v>3</v>
      </c>
      <c r="G3" s="296"/>
      <c r="H3" s="235"/>
      <c r="I3" s="239"/>
      <c r="J3" s="239"/>
      <c r="K3" s="239"/>
      <c r="L3" s="241"/>
    </row>
    <row r="4" spans="1:16" s="165" customFormat="1" ht="17.25" customHeight="1" x14ac:dyDescent="0.25">
      <c r="A4" s="300" t="s">
        <v>259</v>
      </c>
      <c r="B4" s="262" t="s">
        <v>260</v>
      </c>
      <c r="C4" s="263">
        <f>'Basic Service Rates'!I92</f>
        <v>0.10735</v>
      </c>
      <c r="D4" s="263">
        <v>6.1449999999999998E-2</v>
      </c>
      <c r="E4" s="263">
        <v>3.058E-2</v>
      </c>
      <c r="F4" s="263">
        <v>-6.0999999999999997E-4</v>
      </c>
      <c r="G4" s="263">
        <f>C4+D4+E4+F4</f>
        <v>0.19877</v>
      </c>
      <c r="H4" s="235"/>
      <c r="I4" s="240"/>
      <c r="J4" s="240"/>
      <c r="K4" s="240"/>
      <c r="L4" s="217"/>
    </row>
    <row r="5" spans="1:16" s="165" customFormat="1" ht="17.25" x14ac:dyDescent="0.25">
      <c r="A5" s="300"/>
      <c r="B5" s="262" t="s">
        <v>261</v>
      </c>
      <c r="C5" s="263">
        <f>C4</f>
        <v>0.10735</v>
      </c>
      <c r="D5" s="263">
        <v>6.1449999999999998E-2</v>
      </c>
      <c r="E5" s="263">
        <v>3.058E-2</v>
      </c>
      <c r="F5" s="263">
        <v>-6.0999999999999997E-4</v>
      </c>
      <c r="G5" s="263">
        <f t="shared" ref="G5:G7" si="0">C5+D5+E5+F5</f>
        <v>0.19877</v>
      </c>
      <c r="H5" s="235"/>
      <c r="I5" s="240"/>
      <c r="J5" s="240"/>
      <c r="K5" s="240"/>
      <c r="L5" s="217"/>
    </row>
    <row r="6" spans="1:16" s="165" customFormat="1" ht="17.25" x14ac:dyDescent="0.25">
      <c r="A6" s="300"/>
      <c r="B6" s="262" t="s">
        <v>262</v>
      </c>
      <c r="C6" s="263">
        <f>C4</f>
        <v>0.10735</v>
      </c>
      <c r="D6" s="263">
        <v>5.2780000000000001E-2</v>
      </c>
      <c r="E6" s="263">
        <v>2.896E-2</v>
      </c>
      <c r="F6" s="263">
        <v>-6.0999999999999997E-4</v>
      </c>
      <c r="G6" s="263">
        <f t="shared" si="0"/>
        <v>0.18847999999999998</v>
      </c>
      <c r="H6" s="235"/>
      <c r="I6" s="240"/>
      <c r="J6" s="240"/>
      <c r="K6" s="240"/>
      <c r="L6" s="217"/>
    </row>
    <row r="7" spans="1:16" s="165" customFormat="1" ht="17.25" x14ac:dyDescent="0.25">
      <c r="A7" s="300"/>
      <c r="B7" s="262" t="s">
        <v>263</v>
      </c>
      <c r="C7" s="263">
        <f>C4</f>
        <v>0.10735</v>
      </c>
      <c r="D7" s="263">
        <v>5.2780000000000001E-2</v>
      </c>
      <c r="E7" s="263">
        <v>2.896E-2</v>
      </c>
      <c r="F7" s="263">
        <v>-6.0999999999999997E-4</v>
      </c>
      <c r="G7" s="263">
        <f t="shared" si="0"/>
        <v>0.18847999999999998</v>
      </c>
      <c r="H7" s="235"/>
      <c r="I7" s="240"/>
      <c r="J7" s="240"/>
      <c r="K7" s="240"/>
      <c r="L7" s="217"/>
    </row>
    <row r="8" spans="1:16" x14ac:dyDescent="0.25">
      <c r="A8" s="301" t="s">
        <v>20</v>
      </c>
      <c r="B8" s="262" t="s">
        <v>278</v>
      </c>
      <c r="C8" s="4">
        <f>'Basic Service Rates'!I97</f>
        <v>0.10595</v>
      </c>
      <c r="D8" s="263">
        <v>4.3920000000000001E-2</v>
      </c>
      <c r="E8" s="263">
        <v>2.7109999999999999E-2</v>
      </c>
      <c r="F8" s="263">
        <v>-6.0999999999999997E-4</v>
      </c>
      <c r="G8" s="267">
        <f t="shared" ref="G8:G14" si="1">C8+D8+E8+F8</f>
        <v>0.17637</v>
      </c>
      <c r="H8" s="235"/>
      <c r="I8" s="240"/>
      <c r="J8" s="240"/>
      <c r="K8" s="240"/>
      <c r="L8" s="217"/>
      <c r="N8" s="8"/>
      <c r="P8" s="190"/>
    </row>
    <row r="9" spans="1:16" x14ac:dyDescent="0.25">
      <c r="A9" s="301"/>
      <c r="B9" s="264" t="s">
        <v>279</v>
      </c>
      <c r="C9" s="4">
        <f>C8</f>
        <v>0.10595</v>
      </c>
      <c r="D9" s="263">
        <v>2.2190000000000001E-2</v>
      </c>
      <c r="E9" s="263">
        <v>0</v>
      </c>
      <c r="F9" s="263">
        <v>-6.0999999999999997E-4</v>
      </c>
      <c r="G9" s="267">
        <f t="shared" si="1"/>
        <v>0.12753</v>
      </c>
      <c r="H9" s="235"/>
      <c r="I9" s="240"/>
      <c r="J9" s="240"/>
      <c r="K9" s="240"/>
      <c r="L9" s="217"/>
      <c r="N9" s="8"/>
      <c r="P9" s="190"/>
    </row>
    <row r="10" spans="1:16" x14ac:dyDescent="0.25">
      <c r="A10" s="301"/>
      <c r="B10" s="266" t="s">
        <v>280</v>
      </c>
      <c r="C10" s="4">
        <f>'Basic Service Rates'!P102</f>
        <v>0.10528999999999999</v>
      </c>
      <c r="D10" s="263">
        <v>1.789E-2</v>
      </c>
      <c r="E10" s="263">
        <v>0</v>
      </c>
      <c r="F10" s="263">
        <v>-6.0999999999999997E-4</v>
      </c>
      <c r="G10" s="265">
        <f t="shared" si="1"/>
        <v>0.12257</v>
      </c>
      <c r="H10" s="235"/>
      <c r="I10" s="240"/>
      <c r="J10" s="240"/>
      <c r="K10" s="240"/>
      <c r="L10" s="216"/>
      <c r="N10" s="11"/>
      <c r="P10" s="190"/>
    </row>
    <row r="11" spans="1:16" x14ac:dyDescent="0.25">
      <c r="A11" s="301"/>
      <c r="B11" s="266" t="s">
        <v>281</v>
      </c>
      <c r="C11" s="4">
        <f>C10</f>
        <v>0.10528999999999999</v>
      </c>
      <c r="D11" s="263">
        <v>8.8900000000000003E-3</v>
      </c>
      <c r="E11" s="263">
        <v>0</v>
      </c>
      <c r="F11" s="263">
        <v>-6.0999999999999997E-4</v>
      </c>
      <c r="G11" s="267">
        <f t="shared" si="1"/>
        <v>0.11356999999999999</v>
      </c>
      <c r="I11" s="240"/>
      <c r="J11" s="240"/>
      <c r="K11" s="240"/>
      <c r="L11" s="217"/>
      <c r="N11" s="8"/>
      <c r="P11" s="190"/>
    </row>
    <row r="12" spans="1:16" x14ac:dyDescent="0.25">
      <c r="A12" s="301"/>
      <c r="B12" s="266" t="s">
        <v>282</v>
      </c>
      <c r="C12" s="4">
        <f>C8</f>
        <v>0.10595</v>
      </c>
      <c r="D12" s="263">
        <v>1.823E-2</v>
      </c>
      <c r="E12" s="263">
        <v>0</v>
      </c>
      <c r="F12" s="263">
        <v>-6.0999999999999997E-4</v>
      </c>
      <c r="G12" s="267">
        <f t="shared" si="1"/>
        <v>0.12357</v>
      </c>
      <c r="I12" s="240"/>
      <c r="J12" s="240"/>
      <c r="K12" s="240"/>
      <c r="L12" s="217"/>
      <c r="N12" s="8"/>
      <c r="P12" s="190"/>
    </row>
    <row r="13" spans="1:16" x14ac:dyDescent="0.25">
      <c r="A13" s="301"/>
      <c r="B13" s="266" t="s">
        <v>283</v>
      </c>
      <c r="C13" s="4">
        <f>C8</f>
        <v>0.10595</v>
      </c>
      <c r="D13" s="263">
        <v>2.988E-2</v>
      </c>
      <c r="E13" s="263">
        <v>3.1359999999999999E-2</v>
      </c>
      <c r="F13" s="263">
        <v>-6.0999999999999997E-4</v>
      </c>
      <c r="G13" s="267">
        <f t="shared" si="1"/>
        <v>0.16658000000000001</v>
      </c>
      <c r="I13" s="240"/>
      <c r="J13" s="240"/>
      <c r="K13" s="240"/>
      <c r="L13" s="217"/>
      <c r="N13" s="8"/>
      <c r="P13" s="190"/>
    </row>
    <row r="14" spans="1:16" s="261" customFormat="1" x14ac:dyDescent="0.25">
      <c r="A14" s="301"/>
      <c r="B14" s="266" t="s">
        <v>284</v>
      </c>
      <c r="C14" s="4">
        <f>C8</f>
        <v>0.10595</v>
      </c>
      <c r="D14" s="263">
        <v>7.4380000000000002E-2</v>
      </c>
      <c r="E14" s="263">
        <v>2.7109999999999999E-2</v>
      </c>
      <c r="F14" s="263">
        <v>-6.0999999999999997E-4</v>
      </c>
      <c r="G14" s="267">
        <f t="shared" si="1"/>
        <v>0.20682999999999999</v>
      </c>
      <c r="I14" s="248"/>
      <c r="J14" s="248"/>
      <c r="K14" s="248"/>
      <c r="L14" s="245"/>
      <c r="N14" s="245"/>
    </row>
    <row r="15" spans="1:16" x14ac:dyDescent="0.25">
      <c r="A15" s="300" t="s">
        <v>21</v>
      </c>
      <c r="B15" s="262" t="s">
        <v>274</v>
      </c>
      <c r="C15" s="4">
        <f>C8</f>
        <v>0.10595</v>
      </c>
      <c r="D15" s="265">
        <v>7.1290000000000006E-2</v>
      </c>
      <c r="E15" s="265">
        <v>2.5860000000000001E-2</v>
      </c>
      <c r="F15" s="263">
        <v>-6.0999999999999997E-4</v>
      </c>
      <c r="G15" s="267">
        <f t="shared" ref="G15:G43" si="2">C15+D15+E15+F15</f>
        <v>0.20249</v>
      </c>
      <c r="I15" s="216"/>
      <c r="J15" s="216"/>
      <c r="K15" s="240"/>
      <c r="L15" s="217"/>
      <c r="N15" s="8"/>
      <c r="P15" s="190"/>
    </row>
    <row r="16" spans="1:16" x14ac:dyDescent="0.25">
      <c r="A16" s="300"/>
      <c r="B16" s="266" t="s">
        <v>275</v>
      </c>
      <c r="C16" s="4">
        <f>C8</f>
        <v>0.10595</v>
      </c>
      <c r="D16" s="265">
        <v>6.5530000000000005E-2</v>
      </c>
      <c r="E16" s="265">
        <v>1.8339999999999999E-2</v>
      </c>
      <c r="F16" s="263">
        <v>-6.0999999999999997E-4</v>
      </c>
      <c r="G16" s="267">
        <f t="shared" si="2"/>
        <v>0.18921000000000002</v>
      </c>
      <c r="I16" s="216"/>
      <c r="J16" s="216"/>
      <c r="K16" s="240"/>
      <c r="L16" s="217"/>
      <c r="N16" s="8"/>
      <c r="P16" s="190"/>
    </row>
    <row r="17" spans="1:16" x14ac:dyDescent="0.25">
      <c r="A17" s="300"/>
      <c r="B17" s="266" t="s">
        <v>276</v>
      </c>
      <c r="C17" s="4">
        <f>C8</f>
        <v>0.10595</v>
      </c>
      <c r="D17" s="265">
        <v>2.6870000000000002E-2</v>
      </c>
      <c r="E17" s="265">
        <v>0</v>
      </c>
      <c r="F17" s="263">
        <v>-6.0999999999999997E-4</v>
      </c>
      <c r="G17" s="267">
        <f t="shared" si="2"/>
        <v>0.13220999999999999</v>
      </c>
      <c r="I17" s="216"/>
      <c r="J17" s="216"/>
      <c r="K17" s="240"/>
      <c r="L17" s="217"/>
      <c r="N17" s="8"/>
      <c r="P17" s="190"/>
    </row>
    <row r="18" spans="1:16" x14ac:dyDescent="0.25">
      <c r="A18" s="300"/>
      <c r="B18" s="266" t="s">
        <v>213</v>
      </c>
      <c r="C18" s="4">
        <f>C10</f>
        <v>0.10528999999999999</v>
      </c>
      <c r="D18" s="263">
        <v>8.4100000000000008E-3</v>
      </c>
      <c r="E18" s="263">
        <v>0</v>
      </c>
      <c r="F18" s="263">
        <v>-6.0999999999999997E-4</v>
      </c>
      <c r="G18" s="267">
        <f t="shared" si="2"/>
        <v>0.11309</v>
      </c>
      <c r="I18" s="240"/>
      <c r="J18" s="240"/>
      <c r="K18" s="240"/>
      <c r="L18" s="217"/>
      <c r="N18" s="8"/>
      <c r="P18" s="190"/>
    </row>
    <row r="19" spans="1:16" x14ac:dyDescent="0.25">
      <c r="A19" s="300"/>
      <c r="B19" s="266" t="s">
        <v>214</v>
      </c>
      <c r="C19" s="4">
        <f>'Basic Service Rates'!P105</f>
        <v>9.1420000000000001E-2</v>
      </c>
      <c r="D19" s="263">
        <v>8.4100000000000008E-3</v>
      </c>
      <c r="E19" s="263">
        <v>0</v>
      </c>
      <c r="F19" s="263">
        <v>-6.0999999999999997E-4</v>
      </c>
      <c r="G19" s="267">
        <f t="shared" si="2"/>
        <v>9.9220000000000003E-2</v>
      </c>
      <c r="I19" s="240"/>
      <c r="J19" s="240"/>
      <c r="K19" s="240"/>
      <c r="L19" s="217"/>
      <c r="N19" s="8"/>
      <c r="P19" s="190"/>
    </row>
    <row r="20" spans="1:16" x14ac:dyDescent="0.25">
      <c r="A20" s="300"/>
      <c r="B20" s="266" t="s">
        <v>277</v>
      </c>
      <c r="C20" s="4">
        <f>C8</f>
        <v>0.10595</v>
      </c>
      <c r="D20" s="265">
        <v>5.5460000000000002E-2</v>
      </c>
      <c r="E20" s="265">
        <v>2.6859999999999998E-2</v>
      </c>
      <c r="F20" s="263">
        <v>-6.0999999999999997E-4</v>
      </c>
      <c r="G20" s="267">
        <f t="shared" si="2"/>
        <v>0.18765999999999999</v>
      </c>
      <c r="I20" s="216"/>
      <c r="J20" s="216"/>
      <c r="K20" s="240"/>
      <c r="L20" s="217"/>
      <c r="M20" s="99"/>
      <c r="N20" s="8"/>
      <c r="P20" s="190"/>
    </row>
    <row r="21" spans="1:16" x14ac:dyDescent="0.25">
      <c r="A21" s="300"/>
      <c r="B21" s="266" t="s">
        <v>215</v>
      </c>
      <c r="C21" s="4">
        <f>C18</f>
        <v>0.10528999999999999</v>
      </c>
      <c r="D21" s="263">
        <v>1.265E-2</v>
      </c>
      <c r="E21" s="263">
        <v>0</v>
      </c>
      <c r="F21" s="263">
        <v>-6.0999999999999997E-4</v>
      </c>
      <c r="G21" s="267">
        <f t="shared" si="2"/>
        <v>0.11732999999999999</v>
      </c>
      <c r="I21" s="240"/>
      <c r="J21" s="240"/>
      <c r="K21" s="240"/>
      <c r="L21" s="217"/>
      <c r="N21" s="8"/>
      <c r="P21" s="190"/>
    </row>
    <row r="22" spans="1:16" x14ac:dyDescent="0.25">
      <c r="A22" s="300"/>
      <c r="B22" s="266" t="s">
        <v>245</v>
      </c>
      <c r="C22" s="4">
        <f>C19</f>
        <v>9.1420000000000001E-2</v>
      </c>
      <c r="D22" s="263">
        <v>1.265E-2</v>
      </c>
      <c r="E22" s="263">
        <v>0</v>
      </c>
      <c r="F22" s="263">
        <v>-6.0999999999999997E-4</v>
      </c>
      <c r="G22" s="267">
        <f t="shared" si="2"/>
        <v>0.10346</v>
      </c>
      <c r="I22" s="240"/>
      <c r="J22" s="240"/>
      <c r="K22" s="240"/>
      <c r="L22" s="217"/>
      <c r="N22" s="8"/>
      <c r="P22" s="190"/>
    </row>
    <row r="23" spans="1:16" x14ac:dyDescent="0.25">
      <c r="A23" s="300" t="s">
        <v>313</v>
      </c>
      <c r="B23" s="266" t="s">
        <v>285</v>
      </c>
      <c r="C23" s="4">
        <f>C8</f>
        <v>0.10595</v>
      </c>
      <c r="D23" s="263">
        <v>3.474E-2</v>
      </c>
      <c r="E23" s="263">
        <v>2.6360000000000001E-2</v>
      </c>
      <c r="F23" s="263">
        <v>-6.0999999999999997E-4</v>
      </c>
      <c r="G23" s="267">
        <f t="shared" si="2"/>
        <v>0.16644</v>
      </c>
      <c r="I23" s="240"/>
      <c r="J23" s="240"/>
      <c r="K23" s="240"/>
      <c r="L23" s="217"/>
      <c r="N23" s="8"/>
      <c r="P23" s="190"/>
    </row>
    <row r="24" spans="1:16" x14ac:dyDescent="0.25">
      <c r="A24" s="300"/>
      <c r="B24" s="266" t="s">
        <v>286</v>
      </c>
      <c r="C24" s="4">
        <f>C8</f>
        <v>0.10595</v>
      </c>
      <c r="D24" s="263">
        <v>6.2700000000000006E-2</v>
      </c>
      <c r="E24" s="263">
        <v>2.6360000000000001E-2</v>
      </c>
      <c r="F24" s="263">
        <v>-6.0999999999999997E-4</v>
      </c>
      <c r="G24" s="267">
        <f t="shared" si="2"/>
        <v>0.19440000000000002</v>
      </c>
      <c r="I24" s="240"/>
      <c r="J24" s="240"/>
      <c r="K24" s="240"/>
      <c r="L24" s="217"/>
      <c r="N24" s="8"/>
      <c r="P24" s="190"/>
    </row>
    <row r="25" spans="1:16" x14ac:dyDescent="0.25">
      <c r="A25" s="300"/>
      <c r="B25" s="266" t="s">
        <v>287</v>
      </c>
      <c r="C25" s="4">
        <f>C19</f>
        <v>9.1420000000000001E-2</v>
      </c>
      <c r="D25" s="265">
        <v>2.1190000000000001E-2</v>
      </c>
      <c r="E25" s="265">
        <v>2.7699999999999999E-3</v>
      </c>
      <c r="F25" s="263">
        <v>-6.0999999999999997E-4</v>
      </c>
      <c r="G25" s="267">
        <f t="shared" si="2"/>
        <v>0.11477</v>
      </c>
      <c r="I25" s="216"/>
      <c r="J25" s="216"/>
      <c r="K25" s="240"/>
      <c r="L25" s="217"/>
      <c r="N25" s="8"/>
      <c r="P25" s="190"/>
    </row>
    <row r="26" spans="1:16" x14ac:dyDescent="0.25">
      <c r="A26" s="300"/>
      <c r="B26" s="266" t="s">
        <v>288</v>
      </c>
      <c r="C26" s="4">
        <f>C19</f>
        <v>9.1420000000000001E-2</v>
      </c>
      <c r="D26" s="265">
        <v>1.6080000000000001E-2</v>
      </c>
      <c r="E26" s="265">
        <v>0</v>
      </c>
      <c r="F26" s="263">
        <v>-6.0999999999999997E-4</v>
      </c>
      <c r="G26" s="267">
        <f t="shared" si="2"/>
        <v>0.10689</v>
      </c>
      <c r="I26" s="216"/>
      <c r="J26" s="216"/>
      <c r="K26" s="240"/>
      <c r="L26" s="217"/>
      <c r="N26" s="8"/>
      <c r="P26" s="190"/>
    </row>
    <row r="27" spans="1:16" s="261" customFormat="1" x14ac:dyDescent="0.25">
      <c r="A27" s="300"/>
      <c r="B27" s="266" t="s">
        <v>289</v>
      </c>
      <c r="C27" s="4">
        <f>C23</f>
        <v>0.10595</v>
      </c>
      <c r="D27" s="263">
        <v>3.0620000000000001E-2</v>
      </c>
      <c r="E27" s="263">
        <v>3.2599999999999999E-3</v>
      </c>
      <c r="F27" s="263">
        <v>-6.0999999999999997E-4</v>
      </c>
      <c r="G27" s="267">
        <f t="shared" si="2"/>
        <v>0.13922000000000001</v>
      </c>
      <c r="I27" s="246"/>
      <c r="J27" s="246"/>
      <c r="K27" s="248"/>
      <c r="L27" s="245"/>
      <c r="N27" s="245"/>
    </row>
    <row r="28" spans="1:16" s="261" customFormat="1" x14ac:dyDescent="0.25">
      <c r="A28" s="300"/>
      <c r="B28" s="266" t="s">
        <v>290</v>
      </c>
      <c r="C28" s="4">
        <f>C23</f>
        <v>0.10595</v>
      </c>
      <c r="D28" s="263">
        <v>4.7980000000000002E-2</v>
      </c>
      <c r="E28" s="263">
        <v>3.2669999999999998E-2</v>
      </c>
      <c r="F28" s="263">
        <v>-6.0999999999999997E-4</v>
      </c>
      <c r="G28" s="267">
        <f t="shared" si="2"/>
        <v>0.18599000000000002</v>
      </c>
      <c r="I28" s="246"/>
      <c r="J28" s="246"/>
      <c r="K28" s="248"/>
      <c r="L28" s="245"/>
      <c r="N28" s="245"/>
    </row>
    <row r="29" spans="1:16" s="261" customFormat="1" x14ac:dyDescent="0.25">
      <c r="A29" s="300"/>
      <c r="B29" s="266" t="s">
        <v>291</v>
      </c>
      <c r="C29" s="4">
        <f>C23</f>
        <v>0.10595</v>
      </c>
      <c r="D29" s="263">
        <v>2.333E-2</v>
      </c>
      <c r="E29" s="263">
        <v>2.666E-2</v>
      </c>
      <c r="F29" s="263">
        <v>-6.0999999999999997E-4</v>
      </c>
      <c r="G29" s="267">
        <f t="shared" si="2"/>
        <v>0.15533</v>
      </c>
      <c r="I29" s="246"/>
      <c r="J29" s="246"/>
      <c r="K29" s="248"/>
      <c r="L29" s="245"/>
      <c r="N29" s="245"/>
    </row>
    <row r="30" spans="1:16" x14ac:dyDescent="0.25">
      <c r="A30" s="300"/>
      <c r="B30" s="266" t="s">
        <v>292</v>
      </c>
      <c r="C30" s="4">
        <f>C8</f>
        <v>0.10595</v>
      </c>
      <c r="D30" s="263">
        <v>2.9499999999999998E-2</v>
      </c>
      <c r="E30" s="263">
        <v>0</v>
      </c>
      <c r="F30" s="263">
        <v>-6.0999999999999997E-4</v>
      </c>
      <c r="G30" s="267">
        <f t="shared" si="2"/>
        <v>0.13484000000000002</v>
      </c>
      <c r="I30" s="240"/>
      <c r="J30" s="240"/>
      <c r="K30" s="240"/>
      <c r="L30" s="217"/>
      <c r="N30" s="8"/>
      <c r="P30" s="190"/>
    </row>
    <row r="31" spans="1:16" x14ac:dyDescent="0.25">
      <c r="A31" s="300"/>
      <c r="B31" s="266" t="s">
        <v>293</v>
      </c>
      <c r="C31" s="4">
        <f>C8</f>
        <v>0.10595</v>
      </c>
      <c r="D31" s="263">
        <v>5.0810000000000001E-2</v>
      </c>
      <c r="E31" s="263">
        <v>0</v>
      </c>
      <c r="F31" s="263">
        <v>-6.0999999999999997E-4</v>
      </c>
      <c r="G31" s="267">
        <f t="shared" si="2"/>
        <v>0.15615000000000001</v>
      </c>
      <c r="I31" s="240"/>
      <c r="J31" s="240"/>
      <c r="K31" s="240"/>
      <c r="L31" s="217"/>
      <c r="N31" s="8"/>
      <c r="P31" s="190"/>
    </row>
    <row r="32" spans="1:16" ht="15" customHeight="1" x14ac:dyDescent="0.25">
      <c r="A32" s="300" t="s">
        <v>52</v>
      </c>
      <c r="B32" s="266" t="s">
        <v>5</v>
      </c>
      <c r="C32" s="267">
        <f>'Basic Service Rates'!I93</f>
        <v>9.3869999999999995E-2</v>
      </c>
      <c r="D32" s="265">
        <v>7.0660000000000001E-2</v>
      </c>
      <c r="E32" s="265">
        <v>2.7969999999999998E-2</v>
      </c>
      <c r="F32" s="265">
        <v>-1.7099999999999999E-3</v>
      </c>
      <c r="G32" s="267">
        <f t="shared" si="2"/>
        <v>0.19079000000000002</v>
      </c>
      <c r="I32" s="240"/>
      <c r="J32" s="240"/>
      <c r="K32" s="240"/>
      <c r="L32" s="217"/>
      <c r="N32" s="8"/>
      <c r="P32" s="190"/>
    </row>
    <row r="33" spans="1:16" x14ac:dyDescent="0.25">
      <c r="A33" s="300"/>
      <c r="B33" s="266" t="s">
        <v>8</v>
      </c>
      <c r="C33" s="267">
        <f>C32</f>
        <v>9.3869999999999995E-2</v>
      </c>
      <c r="D33" s="265">
        <v>7.0660000000000001E-2</v>
      </c>
      <c r="E33" s="265">
        <v>2.7969999999999998E-2</v>
      </c>
      <c r="F33" s="265">
        <v>-1.7099999999999999E-3</v>
      </c>
      <c r="G33" s="267">
        <f t="shared" si="2"/>
        <v>0.19079000000000002</v>
      </c>
      <c r="I33" s="240"/>
      <c r="J33" s="240"/>
      <c r="K33" s="240"/>
      <c r="L33" s="217"/>
      <c r="N33" s="8"/>
      <c r="P33" s="190"/>
    </row>
    <row r="34" spans="1:16" x14ac:dyDescent="0.25">
      <c r="A34" s="300"/>
      <c r="B34" s="266" t="s">
        <v>49</v>
      </c>
      <c r="C34" s="4">
        <f>C32</f>
        <v>9.3869999999999995E-2</v>
      </c>
      <c r="D34" s="265">
        <v>6.1289999999999997E-2</v>
      </c>
      <c r="E34" s="265">
        <v>2.8199999999999999E-2</v>
      </c>
      <c r="F34" s="265">
        <v>-1.7099999999999999E-3</v>
      </c>
      <c r="G34" s="267">
        <f t="shared" si="2"/>
        <v>0.18165000000000001</v>
      </c>
      <c r="I34" s="240"/>
      <c r="J34" s="240"/>
      <c r="K34" s="240"/>
      <c r="L34" s="217"/>
      <c r="N34" s="8"/>
      <c r="P34" s="190"/>
    </row>
    <row r="35" spans="1:16" x14ac:dyDescent="0.25">
      <c r="A35" s="300"/>
      <c r="B35" s="266" t="s">
        <v>12</v>
      </c>
      <c r="C35" s="4">
        <f>C32</f>
        <v>9.3869999999999995E-2</v>
      </c>
      <c r="D35" s="265">
        <v>6.1289999999999997E-2</v>
      </c>
      <c r="E35" s="265">
        <v>2.8199999999999999E-2</v>
      </c>
      <c r="F35" s="265">
        <v>-1.7099999999999999E-3</v>
      </c>
      <c r="G35" s="267">
        <f t="shared" si="2"/>
        <v>0.18165000000000001</v>
      </c>
      <c r="I35" s="240"/>
      <c r="J35" s="240"/>
      <c r="K35" s="240"/>
      <c r="L35" s="217"/>
      <c r="N35" s="8"/>
      <c r="P35" s="190"/>
    </row>
    <row r="36" spans="1:16" x14ac:dyDescent="0.25">
      <c r="A36" s="300"/>
      <c r="B36" s="266">
        <v>23</v>
      </c>
      <c r="C36" s="4">
        <f>'Basic Service Rates'!I98</f>
        <v>9.9080000000000001E-2</v>
      </c>
      <c r="D36" s="265">
        <v>4.5510000000000002E-2</v>
      </c>
      <c r="E36" s="265">
        <v>2.121E-2</v>
      </c>
      <c r="F36" s="265">
        <v>-1.7099999999999999E-3</v>
      </c>
      <c r="G36" s="267">
        <f t="shared" si="2"/>
        <v>0.16409000000000001</v>
      </c>
      <c r="I36" s="240"/>
      <c r="J36" s="240"/>
      <c r="K36" s="217"/>
      <c r="L36" s="217"/>
      <c r="N36" s="8"/>
      <c r="P36" s="190"/>
    </row>
    <row r="37" spans="1:16" x14ac:dyDescent="0.25">
      <c r="A37" s="300"/>
      <c r="B37" s="266">
        <v>24</v>
      </c>
      <c r="C37" s="4">
        <f>C36</f>
        <v>9.9080000000000001E-2</v>
      </c>
      <c r="D37" s="263">
        <v>2.6419999999999999E-2</v>
      </c>
      <c r="E37" s="263">
        <v>0</v>
      </c>
      <c r="F37" s="267">
        <v>-1.7099999999999999E-3</v>
      </c>
      <c r="G37" s="267">
        <f t="shared" si="2"/>
        <v>0.12379</v>
      </c>
      <c r="I37" s="240"/>
      <c r="J37" s="240"/>
      <c r="K37" s="217"/>
      <c r="L37" s="217"/>
      <c r="N37" s="8"/>
      <c r="P37" s="190"/>
    </row>
    <row r="38" spans="1:16" x14ac:dyDescent="0.25">
      <c r="A38" s="300"/>
      <c r="B38" s="266" t="s">
        <v>50</v>
      </c>
      <c r="C38" s="4">
        <f>C36</f>
        <v>9.9080000000000001E-2</v>
      </c>
      <c r="D38" s="263">
        <v>2.3290000000000002E-2</v>
      </c>
      <c r="E38" s="263">
        <v>0</v>
      </c>
      <c r="F38" s="267">
        <v>-1.7099999999999999E-3</v>
      </c>
      <c r="G38" s="267">
        <f t="shared" si="2"/>
        <v>0.12066</v>
      </c>
      <c r="I38" s="240"/>
      <c r="J38" s="240"/>
      <c r="K38" s="217"/>
      <c r="L38" s="217"/>
      <c r="N38" s="8"/>
      <c r="P38" s="190"/>
    </row>
    <row r="39" spans="1:16" x14ac:dyDescent="0.25">
      <c r="A39" s="300"/>
      <c r="B39" s="266" t="s">
        <v>53</v>
      </c>
      <c r="C39" s="4">
        <f>C36</f>
        <v>9.9080000000000001E-2</v>
      </c>
      <c r="D39" s="263">
        <v>2.2759999999999999E-2</v>
      </c>
      <c r="E39" s="263">
        <v>0</v>
      </c>
      <c r="F39" s="267">
        <v>-1.7099999999999999E-3</v>
      </c>
      <c r="G39" s="267">
        <f t="shared" si="2"/>
        <v>0.12013</v>
      </c>
      <c r="I39" s="240"/>
      <c r="J39" s="240"/>
      <c r="K39" s="217"/>
      <c r="L39" s="217"/>
      <c r="N39" s="8"/>
      <c r="P39" s="190"/>
    </row>
    <row r="40" spans="1:16" x14ac:dyDescent="0.25">
      <c r="A40" s="300"/>
      <c r="B40" s="266" t="s">
        <v>7</v>
      </c>
      <c r="C40" s="4">
        <f>'Basic Service Rates'!P108</f>
        <v>9.2219999999999996E-2</v>
      </c>
      <c r="D40" s="263">
        <v>1.6330000000000001E-2</v>
      </c>
      <c r="E40" s="263">
        <v>0</v>
      </c>
      <c r="F40" s="267">
        <v>-1.7099999999999999E-3</v>
      </c>
      <c r="G40" s="267">
        <f t="shared" si="2"/>
        <v>0.10683999999999999</v>
      </c>
      <c r="I40" s="240"/>
      <c r="J40" s="240"/>
      <c r="K40" s="217"/>
      <c r="L40" s="217"/>
      <c r="N40" s="8"/>
      <c r="P40" s="190"/>
    </row>
    <row r="41" spans="1:16" x14ac:dyDescent="0.25">
      <c r="A41" s="300"/>
      <c r="B41" s="266" t="s">
        <v>54</v>
      </c>
      <c r="C41" s="4">
        <f>C40</f>
        <v>9.2219999999999996E-2</v>
      </c>
      <c r="D41" s="263">
        <v>1.583E-2</v>
      </c>
      <c r="E41" s="263">
        <v>0</v>
      </c>
      <c r="F41" s="267">
        <v>-1.7099999999999999E-3</v>
      </c>
      <c r="G41" s="267">
        <f t="shared" si="2"/>
        <v>0.10633999999999999</v>
      </c>
      <c r="I41" s="240"/>
      <c r="J41" s="240"/>
      <c r="K41" s="217"/>
      <c r="L41" s="217"/>
      <c r="N41" s="8"/>
      <c r="P41" s="190"/>
    </row>
    <row r="42" spans="1:16" x14ac:dyDescent="0.25">
      <c r="A42" s="300"/>
      <c r="B42" s="266" t="s">
        <v>55</v>
      </c>
      <c r="C42" s="4">
        <f>C40</f>
        <v>9.2219999999999996E-2</v>
      </c>
      <c r="D42" s="263">
        <v>1.2959999999999999E-2</v>
      </c>
      <c r="E42" s="263">
        <v>0</v>
      </c>
      <c r="F42" s="267">
        <v>-1.7099999999999999E-3</v>
      </c>
      <c r="G42" s="267">
        <f t="shared" si="2"/>
        <v>0.10346999999999999</v>
      </c>
      <c r="I42" s="240"/>
      <c r="J42" s="240"/>
      <c r="K42" s="217"/>
      <c r="L42" s="217"/>
      <c r="N42" s="8"/>
      <c r="P42" s="190"/>
    </row>
    <row r="43" spans="1:16" x14ac:dyDescent="0.25">
      <c r="A43" s="300"/>
      <c r="B43" s="266" t="s">
        <v>56</v>
      </c>
      <c r="C43" s="4">
        <f>C40</f>
        <v>9.2219999999999996E-2</v>
      </c>
      <c r="D43" s="263">
        <v>9.1000000000000004E-3</v>
      </c>
      <c r="E43" s="263">
        <v>0</v>
      </c>
      <c r="F43" s="267">
        <v>-1.7099999999999999E-3</v>
      </c>
      <c r="G43" s="267">
        <f t="shared" si="2"/>
        <v>9.960999999999999E-2</v>
      </c>
      <c r="I43" s="240"/>
      <c r="J43" s="240"/>
      <c r="K43" s="217"/>
      <c r="L43" s="217"/>
      <c r="N43" s="8"/>
      <c r="P43" s="190"/>
    </row>
    <row r="44" spans="1:16" x14ac:dyDescent="0.25">
      <c r="A44" s="23"/>
      <c r="N44" s="191"/>
    </row>
    <row r="45" spans="1:16" x14ac:dyDescent="0.25">
      <c r="A45" s="164" t="s">
        <v>57</v>
      </c>
      <c r="B45" s="165"/>
      <c r="C45" s="165"/>
      <c r="D45" s="165"/>
      <c r="E45" s="165"/>
      <c r="F45" s="165"/>
      <c r="G45" s="165"/>
    </row>
    <row r="46" spans="1:16" ht="17.25" x14ac:dyDescent="0.25">
      <c r="A46" s="24" t="s">
        <v>264</v>
      </c>
      <c r="B46" s="165"/>
      <c r="C46" s="165"/>
      <c r="D46" s="165"/>
      <c r="E46" s="165"/>
      <c r="F46" s="165"/>
      <c r="G46" s="165"/>
    </row>
    <row r="47" spans="1:16" ht="17.25" x14ac:dyDescent="0.25">
      <c r="A47" s="24" t="s">
        <v>265</v>
      </c>
      <c r="B47" s="165"/>
      <c r="C47" s="165"/>
      <c r="D47" s="165"/>
      <c r="E47" s="165"/>
      <c r="F47" s="165"/>
      <c r="G47" s="165"/>
    </row>
    <row r="48" spans="1:16" ht="17.25" x14ac:dyDescent="0.25">
      <c r="A48" s="24" t="s">
        <v>266</v>
      </c>
      <c r="B48" s="165"/>
      <c r="C48" s="165"/>
      <c r="D48" s="165"/>
      <c r="E48" s="165"/>
      <c r="F48" s="165"/>
      <c r="G48" s="165"/>
    </row>
    <row r="49" spans="1:7" ht="17.25" x14ac:dyDescent="0.25">
      <c r="A49" s="24" t="s">
        <v>267</v>
      </c>
      <c r="B49" s="165"/>
      <c r="C49" s="165"/>
      <c r="D49" s="165"/>
      <c r="E49" s="165"/>
      <c r="F49" s="165"/>
      <c r="G49" s="165"/>
    </row>
    <row r="50" spans="1:7" x14ac:dyDescent="0.25">
      <c r="A50" s="24" t="s">
        <v>268</v>
      </c>
      <c r="B50" s="165"/>
      <c r="C50" s="165"/>
      <c r="D50" s="165"/>
      <c r="E50" s="165"/>
      <c r="F50" s="165"/>
      <c r="G50" s="165"/>
    </row>
    <row r="51" spans="1:7" x14ac:dyDescent="0.25">
      <c r="A51" s="24"/>
      <c r="B51" s="165"/>
      <c r="C51" s="165"/>
      <c r="D51" s="165"/>
      <c r="E51" s="165"/>
      <c r="F51" s="165"/>
      <c r="G51" s="165"/>
    </row>
    <row r="52" spans="1:7" x14ac:dyDescent="0.25">
      <c r="A52" s="164" t="s">
        <v>15</v>
      </c>
      <c r="B52" s="165"/>
      <c r="C52" s="165"/>
      <c r="D52" s="165"/>
      <c r="E52" s="165"/>
      <c r="F52" s="165"/>
      <c r="G52" s="165"/>
    </row>
    <row r="53" spans="1:7" x14ac:dyDescent="0.25">
      <c r="A53" s="24" t="s">
        <v>66</v>
      </c>
      <c r="B53" s="165"/>
      <c r="C53" s="165"/>
      <c r="D53" s="163" t="s">
        <v>65</v>
      </c>
      <c r="E53" s="165"/>
      <c r="F53" s="165"/>
      <c r="G53" s="165"/>
    </row>
    <row r="54" spans="1:7" x14ac:dyDescent="0.25">
      <c r="A54" s="24" t="s">
        <v>67</v>
      </c>
      <c r="B54" s="165"/>
      <c r="C54" s="165"/>
      <c r="D54" s="163" t="s">
        <v>68</v>
      </c>
      <c r="E54" s="165"/>
      <c r="F54" s="165"/>
      <c r="G54" s="165"/>
    </row>
    <row r="55" spans="1:7" x14ac:dyDescent="0.25">
      <c r="A55" s="17" t="s">
        <v>33</v>
      </c>
      <c r="B55" s="165"/>
      <c r="C55" s="165"/>
      <c r="D55" s="163" t="s">
        <v>34</v>
      </c>
      <c r="E55" s="165"/>
      <c r="F55" s="165"/>
      <c r="G55" s="165"/>
    </row>
  </sheetData>
  <sheetProtection algorithmName="SHA-512" hashValue="Wu5580OkeAC7bViUV9IeVm75VhGHy8DflfkXs95tTDk3n4rGBr2HWSdGxrxNql9Wy1PEQExpwkyM03CAH2wvvQ==" saltValue="eMzRGy96DGMEnMF4KRw/aQ==" spinCount="100000" sheet="1" objects="1" scenarios="1"/>
  <mergeCells count="11">
    <mergeCell ref="A15:A22"/>
    <mergeCell ref="A23:A31"/>
    <mergeCell ref="A32:A43"/>
    <mergeCell ref="A4:A7"/>
    <mergeCell ref="A8:A14"/>
    <mergeCell ref="A1:G1"/>
    <mergeCell ref="A2:A3"/>
    <mergeCell ref="B2:B3"/>
    <mergeCell ref="C2:C3"/>
    <mergeCell ref="D2:F2"/>
    <mergeCell ref="G2:G3"/>
  </mergeCells>
  <hyperlinks>
    <hyperlink ref="D53" r:id="rId1" xr:uid="{00000000-0004-0000-0300-000000000000}"/>
    <hyperlink ref="D54" r:id="rId2" xr:uid="{00000000-0004-0000-0300-000001000000}"/>
    <hyperlink ref="D55" r:id="rId3" xr:uid="{00000000-0004-0000-0300-000002000000}"/>
  </hyperlinks>
  <pageMargins left="0.7" right="0.7" top="0.75" bottom="0.75" header="0.3" footer="0.3"/>
  <pageSetup orientation="portrait" r:id="rId4"/>
  <ignoredErrors>
    <ignoredError sqref="C1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111"/>
  <sheetViews>
    <sheetView workbookViewId="0">
      <selection activeCell="B1" sqref="B1:B2"/>
    </sheetView>
  </sheetViews>
  <sheetFormatPr defaultRowHeight="15" x14ac:dyDescent="0.25"/>
  <cols>
    <col min="2" max="2" width="23.7109375" bestFit="1" customWidth="1"/>
    <col min="3" max="3" width="20.140625" customWidth="1"/>
    <col min="4" max="4" width="22" customWidth="1"/>
    <col min="5" max="5" width="22.140625" customWidth="1"/>
    <col min="6" max="6" width="12.85546875" customWidth="1"/>
    <col min="7" max="7" width="11.5703125" customWidth="1"/>
    <col min="8" max="8" width="14.28515625" bestFit="1" customWidth="1"/>
    <col min="9" max="9" width="14.5703125" bestFit="1" customWidth="1"/>
    <col min="10" max="10" width="11" bestFit="1" customWidth="1"/>
    <col min="11" max="11" width="11.5703125" bestFit="1" customWidth="1"/>
    <col min="12" max="12" width="11.28515625" customWidth="1"/>
    <col min="13" max="13" width="12.85546875" bestFit="1" customWidth="1"/>
    <col min="14" max="14" width="11" bestFit="1" customWidth="1"/>
    <col min="15" max="15" width="14.5703125" bestFit="1" customWidth="1"/>
    <col min="16" max="16" width="16.140625" customWidth="1"/>
  </cols>
  <sheetData>
    <row r="1" spans="1:15" x14ac:dyDescent="0.25">
      <c r="A1" s="309" t="s">
        <v>31</v>
      </c>
      <c r="B1" s="316" t="s">
        <v>58</v>
      </c>
      <c r="C1" s="312" t="s">
        <v>247</v>
      </c>
      <c r="D1" s="312" t="s">
        <v>248</v>
      </c>
      <c r="E1" s="314" t="s">
        <v>249</v>
      </c>
      <c r="F1" s="151"/>
      <c r="G1" s="151"/>
      <c r="H1" s="151"/>
      <c r="I1" s="151"/>
      <c r="J1" s="18"/>
      <c r="K1" s="26"/>
      <c r="L1" s="26"/>
      <c r="M1" s="26"/>
      <c r="N1" s="26"/>
      <c r="O1" s="26"/>
    </row>
    <row r="2" spans="1:15" x14ac:dyDescent="0.25">
      <c r="A2" s="310"/>
      <c r="B2" s="317"/>
      <c r="C2" s="313"/>
      <c r="D2" s="313"/>
      <c r="E2" s="315"/>
      <c r="F2" s="152"/>
      <c r="G2" s="152"/>
      <c r="H2" s="152"/>
      <c r="I2" s="152"/>
      <c r="J2" s="18"/>
      <c r="K2" s="153"/>
      <c r="L2" s="153"/>
      <c r="M2" s="153"/>
      <c r="N2" s="153"/>
      <c r="O2" s="154"/>
    </row>
    <row r="3" spans="1:15" x14ac:dyDescent="0.25">
      <c r="A3" s="310"/>
      <c r="B3" s="158" t="s">
        <v>270</v>
      </c>
      <c r="C3" s="157">
        <v>0.12914999999999999</v>
      </c>
      <c r="D3" s="157">
        <v>0.12169000000000001</v>
      </c>
      <c r="E3" s="233">
        <v>0.11137</v>
      </c>
      <c r="F3" s="18"/>
      <c r="G3" s="18"/>
      <c r="H3" s="18"/>
      <c r="I3" s="18"/>
      <c r="J3" s="18"/>
      <c r="K3" s="153"/>
      <c r="L3" s="155"/>
      <c r="M3" s="155"/>
      <c r="N3" s="155"/>
      <c r="O3" s="152"/>
    </row>
    <row r="4" spans="1:15" x14ac:dyDescent="0.25">
      <c r="A4" s="310"/>
      <c r="B4" s="159">
        <v>43405</v>
      </c>
      <c r="C4" s="157">
        <f t="shared" ref="C4:C7" si="0">C5</f>
        <v>0.10556</v>
      </c>
      <c r="D4" s="157">
        <v>9.5390000000000003E-2</v>
      </c>
      <c r="E4" s="160">
        <v>0.11446000000000001</v>
      </c>
      <c r="F4" s="18"/>
      <c r="G4" s="18"/>
      <c r="H4" s="18"/>
      <c r="I4" s="18"/>
      <c r="J4" s="18"/>
      <c r="K4" s="153"/>
      <c r="L4" s="155"/>
      <c r="M4" s="155"/>
      <c r="N4" s="155"/>
      <c r="O4" s="152"/>
    </row>
    <row r="5" spans="1:15" x14ac:dyDescent="0.25">
      <c r="A5" s="310"/>
      <c r="B5" s="158">
        <v>43374</v>
      </c>
      <c r="C5" s="157">
        <f t="shared" si="0"/>
        <v>0.10556</v>
      </c>
      <c r="D5" s="157">
        <v>9.1749999999999998E-2</v>
      </c>
      <c r="E5" s="160">
        <v>0.10141</v>
      </c>
      <c r="F5" s="18"/>
      <c r="G5" s="18"/>
      <c r="H5" s="18"/>
      <c r="I5" s="18"/>
      <c r="J5" s="18"/>
      <c r="K5" s="153"/>
      <c r="L5" s="155"/>
      <c r="M5" s="155"/>
      <c r="N5" s="155"/>
      <c r="O5" s="152"/>
    </row>
    <row r="6" spans="1:15" x14ac:dyDescent="0.25">
      <c r="A6" s="310"/>
      <c r="B6" s="159">
        <v>43344</v>
      </c>
      <c r="C6" s="157">
        <f t="shared" si="0"/>
        <v>0.10556</v>
      </c>
      <c r="D6" s="157">
        <v>9.1139999999999999E-2</v>
      </c>
      <c r="E6" s="160">
        <v>0.10904999999999999</v>
      </c>
      <c r="F6" s="18"/>
      <c r="G6" s="18"/>
      <c r="H6" s="18"/>
      <c r="I6" s="18"/>
      <c r="J6" s="18"/>
      <c r="K6" s="153"/>
      <c r="L6" s="155"/>
      <c r="M6" s="155"/>
      <c r="N6" s="155"/>
      <c r="O6" s="152"/>
    </row>
    <row r="7" spans="1:15" x14ac:dyDescent="0.25">
      <c r="A7" s="310"/>
      <c r="B7" s="158">
        <v>43313</v>
      </c>
      <c r="C7" s="157">
        <f t="shared" si="0"/>
        <v>0.10556</v>
      </c>
      <c r="D7" s="157">
        <v>9.257E-2</v>
      </c>
      <c r="E7" s="160">
        <v>9.5600000000000004E-2</v>
      </c>
      <c r="F7" s="18"/>
      <c r="G7" s="18"/>
      <c r="H7" s="18"/>
      <c r="I7" s="18"/>
      <c r="J7" s="18"/>
      <c r="K7" s="153"/>
      <c r="L7" s="155"/>
      <c r="M7" s="155"/>
      <c r="N7" s="155"/>
      <c r="O7" s="152"/>
    </row>
    <row r="8" spans="1:15" x14ac:dyDescent="0.25">
      <c r="A8" s="310"/>
      <c r="B8" s="159">
        <v>43282</v>
      </c>
      <c r="C8" s="157">
        <f>C9</f>
        <v>0.10556</v>
      </c>
      <c r="D8" s="157">
        <v>9.4229999999999994E-2</v>
      </c>
      <c r="E8" s="160">
        <v>9.5579999999999998E-2</v>
      </c>
      <c r="F8" s="18"/>
      <c r="G8" s="18"/>
      <c r="H8" s="18"/>
      <c r="I8" s="18"/>
      <c r="J8" s="18"/>
      <c r="K8" s="153"/>
      <c r="L8" s="155"/>
      <c r="M8" s="155"/>
      <c r="N8" s="155"/>
      <c r="O8" s="152"/>
    </row>
    <row r="9" spans="1:15" x14ac:dyDescent="0.25">
      <c r="A9" s="310"/>
      <c r="B9" s="158">
        <v>43252</v>
      </c>
      <c r="C9" s="157">
        <v>0.10556</v>
      </c>
      <c r="D9" s="157">
        <v>9.0689999999999993E-2</v>
      </c>
      <c r="E9" s="160">
        <v>8.1820000000000004E-2</v>
      </c>
      <c r="F9" s="18"/>
      <c r="G9" s="18"/>
      <c r="H9" s="18"/>
      <c r="I9" s="18"/>
      <c r="J9" s="18"/>
      <c r="K9" s="153"/>
      <c r="L9" s="155"/>
      <c r="M9" s="155"/>
      <c r="N9" s="155"/>
      <c r="O9" s="152"/>
    </row>
    <row r="10" spans="1:15" x14ac:dyDescent="0.25">
      <c r="A10" s="310"/>
      <c r="B10" s="159">
        <v>43221</v>
      </c>
      <c r="C10" s="157">
        <f t="shared" ref="C10:C13" si="1">C11</f>
        <v>0.1234</v>
      </c>
      <c r="D10" s="157">
        <v>8.4690000000000001E-2</v>
      </c>
      <c r="E10" s="160">
        <v>7.5370000000000006E-2</v>
      </c>
      <c r="F10" s="18"/>
      <c r="G10" s="18"/>
      <c r="H10" s="18"/>
      <c r="I10" s="18"/>
      <c r="J10" s="18"/>
      <c r="K10" s="153"/>
      <c r="L10" s="155"/>
      <c r="M10" s="155"/>
      <c r="N10" s="155"/>
      <c r="O10" s="152"/>
    </row>
    <row r="11" spans="1:15" x14ac:dyDescent="0.25">
      <c r="A11" s="310"/>
      <c r="B11" s="158">
        <v>43191</v>
      </c>
      <c r="C11" s="157">
        <f t="shared" si="1"/>
        <v>0.1234</v>
      </c>
      <c r="D11" s="157">
        <v>8.9539999999999995E-2</v>
      </c>
      <c r="E11" s="160">
        <v>0.10056</v>
      </c>
      <c r="F11" s="18"/>
      <c r="G11" s="18"/>
      <c r="H11" s="18"/>
      <c r="I11" s="18"/>
      <c r="J11" s="18"/>
      <c r="K11" s="153"/>
      <c r="L11" s="155"/>
      <c r="M11" s="155"/>
      <c r="N11" s="155"/>
      <c r="O11" s="152"/>
    </row>
    <row r="12" spans="1:15" x14ac:dyDescent="0.25">
      <c r="A12" s="310"/>
      <c r="B12" s="159">
        <v>43160</v>
      </c>
      <c r="C12" s="157">
        <f t="shared" si="1"/>
        <v>0.1234</v>
      </c>
      <c r="D12" s="157">
        <v>0.10371</v>
      </c>
      <c r="E12" s="160">
        <v>8.8550000000000004E-2</v>
      </c>
      <c r="F12" s="18"/>
      <c r="G12" s="18"/>
      <c r="H12" s="18"/>
      <c r="I12" s="18"/>
      <c r="J12" s="18"/>
      <c r="K12" s="153"/>
      <c r="L12" s="155"/>
      <c r="M12" s="155"/>
      <c r="N12" s="155"/>
      <c r="O12" s="152"/>
    </row>
    <row r="13" spans="1:15" x14ac:dyDescent="0.25">
      <c r="A13" s="310"/>
      <c r="B13" s="158">
        <v>43132</v>
      </c>
      <c r="C13" s="157">
        <f t="shared" si="1"/>
        <v>0.1234</v>
      </c>
      <c r="D13" s="157">
        <v>0.13277</v>
      </c>
      <c r="E13" s="160">
        <v>9.8280000000000006E-2</v>
      </c>
      <c r="F13" s="18"/>
      <c r="G13" s="18"/>
      <c r="H13" s="18"/>
      <c r="I13" s="18"/>
      <c r="J13" s="18"/>
      <c r="K13" s="153"/>
      <c r="L13" s="155"/>
      <c r="M13" s="155"/>
      <c r="N13" s="155"/>
      <c r="O13" s="152"/>
    </row>
    <row r="14" spans="1:15" x14ac:dyDescent="0.25">
      <c r="A14" s="310"/>
      <c r="B14" s="159">
        <v>43101</v>
      </c>
      <c r="C14" s="157">
        <f>C15</f>
        <v>0.1234</v>
      </c>
      <c r="D14" s="157">
        <v>0.13066</v>
      </c>
      <c r="E14" s="160">
        <v>0.19253000000000001</v>
      </c>
      <c r="F14" s="18"/>
      <c r="G14" s="18"/>
      <c r="H14" s="18"/>
      <c r="I14" s="18"/>
      <c r="J14" s="18"/>
      <c r="K14" s="153"/>
      <c r="L14" s="155"/>
      <c r="M14" s="155"/>
      <c r="N14" s="155"/>
      <c r="O14" s="152"/>
    </row>
    <row r="15" spans="1:15" x14ac:dyDescent="0.25">
      <c r="A15" s="310"/>
      <c r="B15" s="158">
        <v>43070</v>
      </c>
      <c r="C15" s="157">
        <v>0.1234</v>
      </c>
      <c r="D15" s="157">
        <v>0.10414999999999999</v>
      </c>
      <c r="E15" s="160">
        <v>0.11926</v>
      </c>
      <c r="F15" s="18"/>
      <c r="G15" s="18"/>
      <c r="H15" s="18"/>
      <c r="I15" s="18"/>
      <c r="J15" s="18"/>
      <c r="K15" s="153"/>
      <c r="L15" s="155"/>
      <c r="M15" s="155"/>
      <c r="N15" s="155"/>
      <c r="O15" s="152"/>
    </row>
    <row r="16" spans="1:15" x14ac:dyDescent="0.25">
      <c r="A16" s="310"/>
      <c r="B16" s="159">
        <v>43040</v>
      </c>
      <c r="C16" s="157">
        <f t="shared" ref="C16:C19" si="2">C17</f>
        <v>9.9339999999999998E-2</v>
      </c>
      <c r="D16" s="157">
        <v>8.9080000000000006E-2</v>
      </c>
      <c r="E16" s="160">
        <v>8.4489999999999996E-2</v>
      </c>
      <c r="F16" s="156"/>
      <c r="G16" s="156"/>
      <c r="H16" s="156"/>
      <c r="I16" s="156"/>
      <c r="J16" s="18"/>
      <c r="K16" s="153"/>
      <c r="L16" s="155"/>
      <c r="M16" s="155"/>
      <c r="N16" s="155"/>
      <c r="O16" s="19"/>
    </row>
    <row r="17" spans="1:15" x14ac:dyDescent="0.25">
      <c r="A17" s="310"/>
      <c r="B17" s="158">
        <v>43009</v>
      </c>
      <c r="C17" s="157">
        <f t="shared" si="2"/>
        <v>9.9339999999999998E-2</v>
      </c>
      <c r="D17" s="157">
        <v>8.3600000000000008E-2</v>
      </c>
      <c r="E17" s="160">
        <v>8.5580000000000003E-2</v>
      </c>
      <c r="F17" s="151"/>
      <c r="G17" s="151"/>
      <c r="H17" s="151"/>
      <c r="I17" s="151"/>
      <c r="J17" s="18"/>
      <c r="K17" s="153"/>
      <c r="L17" s="155"/>
      <c r="M17" s="155"/>
      <c r="N17" s="155"/>
      <c r="O17" s="19"/>
    </row>
    <row r="18" spans="1:15" x14ac:dyDescent="0.25">
      <c r="A18" s="310"/>
      <c r="B18" s="159">
        <v>42979</v>
      </c>
      <c r="C18" s="157">
        <f t="shared" si="2"/>
        <v>9.9339999999999998E-2</v>
      </c>
      <c r="D18" s="157">
        <v>8.5150000000000003E-2</v>
      </c>
      <c r="E18" s="160">
        <v>6.2030000000000002E-2</v>
      </c>
      <c r="F18" s="152"/>
      <c r="G18" s="152"/>
      <c r="H18" s="152"/>
      <c r="I18" s="152"/>
      <c r="J18" s="18"/>
      <c r="K18" s="153"/>
      <c r="L18" s="155"/>
      <c r="M18" s="155"/>
      <c r="N18" s="155"/>
      <c r="O18" s="19"/>
    </row>
    <row r="19" spans="1:15" s="6" customFormat="1" x14ac:dyDescent="0.25">
      <c r="A19" s="310"/>
      <c r="B19" s="158">
        <v>42948</v>
      </c>
      <c r="C19" s="157">
        <f t="shared" si="2"/>
        <v>9.9339999999999998E-2</v>
      </c>
      <c r="D19" s="157">
        <v>8.7520000000000001E-2</v>
      </c>
      <c r="E19" s="160">
        <v>6.2379999999999998E-2</v>
      </c>
      <c r="F19" s="19"/>
      <c r="G19" s="19"/>
      <c r="H19" s="19"/>
      <c r="I19" s="19"/>
      <c r="J19" s="18"/>
      <c r="K19" s="153"/>
      <c r="L19" s="155"/>
      <c r="M19" s="155"/>
      <c r="N19" s="155"/>
      <c r="O19" s="19"/>
    </row>
    <row r="20" spans="1:15" s="6" customFormat="1" x14ac:dyDescent="0.25">
      <c r="A20" s="310"/>
      <c r="B20" s="159">
        <v>42917</v>
      </c>
      <c r="C20" s="157">
        <f>C21</f>
        <v>9.9339999999999998E-2</v>
      </c>
      <c r="D20" s="157">
        <v>8.993000000000001E-2</v>
      </c>
      <c r="E20" s="160">
        <v>6.2390000000000001E-2</v>
      </c>
      <c r="F20" s="19"/>
      <c r="G20" s="19"/>
      <c r="H20" s="19"/>
      <c r="I20" s="19"/>
      <c r="J20" s="18"/>
      <c r="K20" s="153"/>
      <c r="L20" s="155"/>
      <c r="M20" s="155"/>
      <c r="N20" s="155"/>
      <c r="O20" s="19"/>
    </row>
    <row r="21" spans="1:15" s="6" customFormat="1" x14ac:dyDescent="0.25">
      <c r="A21" s="310"/>
      <c r="B21" s="158">
        <v>42887</v>
      </c>
      <c r="C21" s="157">
        <v>9.9339999999999998E-2</v>
      </c>
      <c r="D21" s="157">
        <v>8.5050000000000001E-2</v>
      </c>
      <c r="E21" s="160">
        <v>6.4799999999999996E-2</v>
      </c>
      <c r="F21" s="19"/>
      <c r="G21" s="19"/>
      <c r="H21" s="19"/>
      <c r="I21" s="19"/>
      <c r="J21" s="18"/>
      <c r="K21" s="153"/>
      <c r="L21" s="155"/>
      <c r="M21" s="155"/>
      <c r="N21" s="155"/>
      <c r="O21" s="19"/>
    </row>
    <row r="22" spans="1:15" s="6" customFormat="1" x14ac:dyDescent="0.25">
      <c r="A22" s="310"/>
      <c r="B22" s="159">
        <v>42856</v>
      </c>
      <c r="C22" s="157">
        <f t="shared" ref="C22:C25" si="3">C23</f>
        <v>9.7040000000000001E-2</v>
      </c>
      <c r="D22" s="157">
        <v>6.8229999999999999E-2</v>
      </c>
      <c r="E22" s="160">
        <v>8.4570000000000006E-2</v>
      </c>
      <c r="F22" s="19"/>
      <c r="G22" s="19"/>
      <c r="H22" s="19"/>
      <c r="I22" s="19"/>
      <c r="J22" s="18"/>
      <c r="K22" s="153"/>
      <c r="L22" s="155"/>
      <c r="M22" s="155"/>
      <c r="N22" s="155"/>
      <c r="O22" s="19"/>
    </row>
    <row r="23" spans="1:15" s="6" customFormat="1" x14ac:dyDescent="0.25">
      <c r="A23" s="310"/>
      <c r="B23" s="158">
        <v>42826</v>
      </c>
      <c r="C23" s="157">
        <f t="shared" si="3"/>
        <v>9.7040000000000001E-2</v>
      </c>
      <c r="D23" s="157">
        <v>7.2260000000000005E-2</v>
      </c>
      <c r="E23" s="160">
        <v>8.2290000000000002E-2</v>
      </c>
      <c r="F23" s="19"/>
      <c r="G23" s="19"/>
      <c r="H23" s="19"/>
      <c r="I23" s="19"/>
      <c r="J23" s="18"/>
      <c r="K23" s="153"/>
      <c r="L23" s="155"/>
      <c r="M23" s="155"/>
      <c r="N23" s="155"/>
      <c r="O23" s="19"/>
    </row>
    <row r="24" spans="1:15" s="6" customFormat="1" x14ac:dyDescent="0.25">
      <c r="A24" s="310"/>
      <c r="B24" s="159">
        <v>42795</v>
      </c>
      <c r="C24" s="157">
        <f t="shared" si="3"/>
        <v>9.7040000000000001E-2</v>
      </c>
      <c r="D24" s="157">
        <v>8.5650000000000004E-2</v>
      </c>
      <c r="E24" s="160">
        <v>8.9160000000000003E-2</v>
      </c>
      <c r="F24" s="19"/>
      <c r="G24" s="19"/>
      <c r="H24" s="19"/>
      <c r="I24" s="19"/>
      <c r="J24" s="18"/>
      <c r="K24" s="153"/>
      <c r="L24" s="155"/>
      <c r="M24" s="155"/>
      <c r="N24" s="155"/>
      <c r="O24" s="19"/>
    </row>
    <row r="25" spans="1:15" s="6" customFormat="1" x14ac:dyDescent="0.25">
      <c r="A25" s="310"/>
      <c r="B25" s="158">
        <v>42767</v>
      </c>
      <c r="C25" s="157">
        <f t="shared" si="3"/>
        <v>9.7040000000000001E-2</v>
      </c>
      <c r="D25" s="157">
        <v>0.10632</v>
      </c>
      <c r="E25" s="160">
        <v>8.0399999999999999E-2</v>
      </c>
      <c r="F25" s="19"/>
      <c r="G25" s="19"/>
      <c r="H25" s="19"/>
      <c r="I25" s="19"/>
      <c r="J25" s="18"/>
      <c r="K25" s="153"/>
      <c r="L25" s="155"/>
      <c r="M25" s="155"/>
      <c r="N25" s="155"/>
      <c r="O25" s="19"/>
    </row>
    <row r="26" spans="1:15" s="6" customFormat="1" x14ac:dyDescent="0.25">
      <c r="A26" s="310"/>
      <c r="B26" s="159">
        <v>42736</v>
      </c>
      <c r="C26" s="157">
        <f>C27</f>
        <v>9.7040000000000001E-2</v>
      </c>
      <c r="D26" s="157">
        <v>0.10759000000000001</v>
      </c>
      <c r="E26" s="160">
        <v>8.9090000000000003E-2</v>
      </c>
      <c r="F26" s="19"/>
      <c r="G26" s="19"/>
      <c r="H26" s="19"/>
      <c r="I26" s="19"/>
      <c r="J26" s="18"/>
      <c r="K26" s="153"/>
      <c r="L26" s="155"/>
      <c r="M26" s="155"/>
      <c r="N26" s="155"/>
      <c r="O26" s="19"/>
    </row>
    <row r="27" spans="1:15" s="6" customFormat="1" x14ac:dyDescent="0.25">
      <c r="A27" s="310"/>
      <c r="B27" s="158">
        <v>42705</v>
      </c>
      <c r="C27" s="157">
        <v>9.7040000000000001E-2</v>
      </c>
      <c r="D27" s="157">
        <v>8.5599999999999996E-2</v>
      </c>
      <c r="E27" s="160">
        <v>0.10602</v>
      </c>
      <c r="F27" s="156"/>
      <c r="G27" s="156"/>
      <c r="H27" s="156"/>
      <c r="I27" s="156"/>
      <c r="J27" s="18"/>
      <c r="K27" s="153"/>
      <c r="L27" s="155"/>
      <c r="M27" s="155"/>
      <c r="N27" s="155"/>
      <c r="O27" s="19"/>
    </row>
    <row r="28" spans="1:15" s="6" customFormat="1" x14ac:dyDescent="0.25">
      <c r="A28" s="310"/>
      <c r="B28" s="159">
        <v>42675</v>
      </c>
      <c r="C28" s="157">
        <f t="shared" ref="C28:C32" si="4">C29</f>
        <v>7.8780000000000003E-2</v>
      </c>
      <c r="D28" s="157">
        <v>7.7839999999999993E-2</v>
      </c>
      <c r="E28" s="160">
        <v>6.8440000000000001E-2</v>
      </c>
      <c r="F28" s="156"/>
      <c r="G28" s="156"/>
      <c r="H28" s="156"/>
      <c r="I28" s="156"/>
      <c r="J28" s="18"/>
      <c r="K28" s="153"/>
      <c r="L28" s="155"/>
      <c r="M28" s="155"/>
      <c r="N28" s="155"/>
      <c r="O28" s="19"/>
    </row>
    <row r="29" spans="1:15" s="6" customFormat="1" x14ac:dyDescent="0.25">
      <c r="A29" s="310"/>
      <c r="B29" s="158">
        <v>42644</v>
      </c>
      <c r="C29" s="157">
        <f t="shared" si="4"/>
        <v>7.8780000000000003E-2</v>
      </c>
      <c r="D29" s="157">
        <v>6.9769999999999999E-2</v>
      </c>
      <c r="E29" s="160">
        <v>6.7390000000000005E-2</v>
      </c>
      <c r="F29" s="156"/>
      <c r="G29" s="156"/>
      <c r="H29" s="156"/>
      <c r="I29" s="156"/>
      <c r="J29" s="18"/>
      <c r="K29" s="153"/>
      <c r="L29" s="155"/>
      <c r="M29" s="155"/>
      <c r="N29" s="155"/>
      <c r="O29" s="19"/>
    </row>
    <row r="30" spans="1:15" s="6" customFormat="1" x14ac:dyDescent="0.25">
      <c r="A30" s="310"/>
      <c r="B30" s="159">
        <v>42614</v>
      </c>
      <c r="C30" s="157">
        <f t="shared" si="4"/>
        <v>7.8780000000000003E-2</v>
      </c>
      <c r="D30" s="157">
        <v>6.8450000000000011E-2</v>
      </c>
      <c r="E30" s="160">
        <v>7.1239999999999998E-2</v>
      </c>
      <c r="F30" s="156"/>
      <c r="G30" s="156"/>
      <c r="H30" s="156"/>
      <c r="I30" s="156"/>
      <c r="J30" s="18"/>
      <c r="K30" s="153"/>
      <c r="L30" s="155"/>
      <c r="M30" s="155"/>
      <c r="N30" s="155"/>
      <c r="O30" s="19"/>
    </row>
    <row r="31" spans="1:15" s="6" customFormat="1" x14ac:dyDescent="0.25">
      <c r="A31" s="310"/>
      <c r="B31" s="158">
        <v>42583</v>
      </c>
      <c r="C31" s="157">
        <f t="shared" si="4"/>
        <v>7.8780000000000003E-2</v>
      </c>
      <c r="D31" s="157">
        <v>7.4669999999999986E-2</v>
      </c>
      <c r="E31" s="160">
        <v>8.4760000000000002E-2</v>
      </c>
      <c r="F31" s="156"/>
      <c r="G31" s="156"/>
      <c r="H31" s="156"/>
      <c r="I31" s="156"/>
      <c r="J31" s="18"/>
      <c r="K31" s="153"/>
      <c r="L31" s="155"/>
      <c r="M31" s="155"/>
      <c r="N31" s="155"/>
      <c r="O31" s="19"/>
    </row>
    <row r="32" spans="1:15" s="6" customFormat="1" x14ac:dyDescent="0.25">
      <c r="A32" s="310"/>
      <c r="B32" s="159">
        <v>42552</v>
      </c>
      <c r="C32" s="157">
        <f t="shared" si="4"/>
        <v>7.8780000000000003E-2</v>
      </c>
      <c r="D32" s="157">
        <v>7.7869999999999995E-2</v>
      </c>
      <c r="E32" s="160">
        <v>6.5740000000000007E-2</v>
      </c>
      <c r="F32" s="156"/>
      <c r="G32" s="156"/>
      <c r="H32" s="156"/>
      <c r="I32" s="156"/>
      <c r="J32" s="18"/>
      <c r="K32" s="153"/>
      <c r="L32" s="155"/>
      <c r="M32" s="155"/>
      <c r="N32" s="155"/>
      <c r="O32" s="19"/>
    </row>
    <row r="33" spans="1:16" s="6" customFormat="1" x14ac:dyDescent="0.25">
      <c r="A33" s="310"/>
      <c r="B33" s="158">
        <v>42522</v>
      </c>
      <c r="C33" s="157">
        <v>7.8780000000000003E-2</v>
      </c>
      <c r="D33" s="157">
        <v>7.214000000000001E-2</v>
      </c>
      <c r="E33" s="160">
        <v>5.5599999999999997E-2</v>
      </c>
      <c r="F33" s="156"/>
      <c r="G33" s="156"/>
      <c r="H33" s="156"/>
      <c r="I33" s="156"/>
      <c r="J33" s="18"/>
      <c r="K33" s="153"/>
      <c r="L33" s="155"/>
      <c r="M33" s="155"/>
      <c r="N33" s="155"/>
      <c r="O33" s="19"/>
    </row>
    <row r="34" spans="1:16" s="6" customFormat="1" x14ac:dyDescent="0.25">
      <c r="A34" s="310"/>
      <c r="B34" s="159">
        <v>42491</v>
      </c>
      <c r="C34" s="157">
        <f t="shared" ref="C34:C38" si="5">C35</f>
        <v>0.12239</v>
      </c>
      <c r="D34" s="157">
        <v>8.9439999999999992E-2</v>
      </c>
      <c r="E34" s="160">
        <v>5.5870000000000003E-2</v>
      </c>
      <c r="F34" s="156"/>
      <c r="G34" s="156"/>
      <c r="H34" s="156"/>
      <c r="I34" s="156"/>
      <c r="J34" s="18"/>
      <c r="K34" s="153"/>
      <c r="L34" s="155"/>
      <c r="M34" s="155"/>
      <c r="N34" s="155"/>
      <c r="O34" s="19"/>
    </row>
    <row r="35" spans="1:16" s="6" customFormat="1" x14ac:dyDescent="0.25">
      <c r="A35" s="310"/>
      <c r="B35" s="158">
        <v>42461</v>
      </c>
      <c r="C35" s="157">
        <f t="shared" si="5"/>
        <v>0.12239</v>
      </c>
      <c r="D35" s="157">
        <v>9.5599999999999991E-2</v>
      </c>
      <c r="E35" s="160">
        <v>6.164E-2</v>
      </c>
      <c r="F35" s="156"/>
      <c r="G35" s="156"/>
      <c r="H35" s="156"/>
      <c r="I35" s="156"/>
      <c r="J35" s="18"/>
      <c r="K35" s="153"/>
      <c r="L35" s="155"/>
      <c r="M35" s="155"/>
      <c r="N35" s="155"/>
      <c r="O35" s="19"/>
    </row>
    <row r="36" spans="1:16" s="6" customFormat="1" x14ac:dyDescent="0.25">
      <c r="A36" s="310"/>
      <c r="B36" s="159">
        <v>42430</v>
      </c>
      <c r="C36" s="157">
        <f t="shared" si="5"/>
        <v>0.12239</v>
      </c>
      <c r="D36" s="157">
        <v>0.1066</v>
      </c>
      <c r="E36" s="160">
        <v>5.1020000000000003E-2</v>
      </c>
      <c r="F36" s="151"/>
      <c r="G36" s="151"/>
      <c r="H36" s="151"/>
      <c r="I36" s="151"/>
      <c r="J36" s="18"/>
      <c r="K36" s="153"/>
      <c r="L36" s="155"/>
      <c r="M36" s="155"/>
      <c r="N36" s="155"/>
      <c r="O36" s="19"/>
      <c r="P36" s="103"/>
    </row>
    <row r="37" spans="1:16" s="6" customFormat="1" x14ac:dyDescent="0.25">
      <c r="A37" s="310"/>
      <c r="B37" s="158">
        <v>42401</v>
      </c>
      <c r="C37" s="157">
        <f t="shared" si="5"/>
        <v>0.12239</v>
      </c>
      <c r="D37" s="157">
        <v>0.12261</v>
      </c>
      <c r="E37" s="160">
        <v>6.2850000000000003E-2</v>
      </c>
      <c r="F37" s="152"/>
      <c r="G37" s="152"/>
      <c r="H37" s="152"/>
      <c r="I37" s="152"/>
      <c r="J37" s="18"/>
      <c r="K37" s="153"/>
      <c r="L37" s="155"/>
      <c r="M37" s="155"/>
      <c r="N37" s="155"/>
      <c r="O37" s="19"/>
      <c r="P37" s="14"/>
    </row>
    <row r="38" spans="1:16" s="6" customFormat="1" x14ac:dyDescent="0.25">
      <c r="A38" s="310"/>
      <c r="B38" s="159">
        <v>42370</v>
      </c>
      <c r="C38" s="157">
        <f t="shared" si="5"/>
        <v>0.12239</v>
      </c>
      <c r="D38" s="157">
        <v>0.12251000000000001</v>
      </c>
      <c r="E38" s="160">
        <v>7.2999999999999995E-2</v>
      </c>
      <c r="F38" s="18"/>
      <c r="G38" s="18"/>
      <c r="H38" s="18"/>
      <c r="I38" s="18"/>
      <c r="J38" s="18"/>
      <c r="K38" s="153"/>
      <c r="L38" s="155"/>
      <c r="M38" s="155"/>
      <c r="N38" s="155"/>
      <c r="O38" s="19"/>
      <c r="P38" s="14"/>
    </row>
    <row r="39" spans="1:16" ht="15.75" thickBot="1" x14ac:dyDescent="0.3">
      <c r="A39" s="311"/>
      <c r="B39" s="161">
        <v>42339</v>
      </c>
      <c r="C39" s="162">
        <v>0.12239</v>
      </c>
      <c r="D39" s="162">
        <v>0.11208000000000001</v>
      </c>
      <c r="E39" s="234">
        <v>5.5660000000000001E-2</v>
      </c>
      <c r="F39" s="25"/>
      <c r="G39" s="25"/>
      <c r="H39" s="25"/>
      <c r="I39" s="25"/>
      <c r="J39" s="18"/>
      <c r="K39" s="153"/>
      <c r="L39" s="155"/>
      <c r="M39" s="155"/>
      <c r="N39" s="155"/>
      <c r="O39" s="19"/>
    </row>
    <row r="41" spans="1:16" ht="15.75" thickBot="1" x14ac:dyDescent="0.3">
      <c r="A41" s="20"/>
      <c r="B41" s="18"/>
      <c r="C41" s="18"/>
      <c r="D41" s="18"/>
      <c r="E41" s="18"/>
      <c r="F41" s="18"/>
      <c r="G41" s="18"/>
      <c r="H41" s="18"/>
      <c r="I41" s="18"/>
      <c r="J41" s="18"/>
      <c r="K41" s="18"/>
      <c r="L41" s="18"/>
    </row>
    <row r="42" spans="1:16" ht="15" customHeight="1" x14ac:dyDescent="0.25">
      <c r="A42" s="318" t="s">
        <v>32</v>
      </c>
      <c r="B42" s="306" t="s">
        <v>238</v>
      </c>
      <c r="C42" s="307"/>
      <c r="D42" s="307"/>
      <c r="E42" s="307"/>
      <c r="F42" s="307"/>
      <c r="G42" s="143"/>
      <c r="H42" s="307" t="s">
        <v>239</v>
      </c>
      <c r="I42" s="307"/>
      <c r="J42" s="307"/>
      <c r="K42" s="307"/>
      <c r="L42" s="321"/>
    </row>
    <row r="43" spans="1:16" x14ac:dyDescent="0.25">
      <c r="A43" s="319"/>
      <c r="B43" s="167" t="s">
        <v>58</v>
      </c>
      <c r="C43" s="231">
        <v>2016</v>
      </c>
      <c r="D43" s="231">
        <v>2017</v>
      </c>
      <c r="E43" s="231">
        <v>2018</v>
      </c>
      <c r="F43" s="169" t="s">
        <v>237</v>
      </c>
      <c r="G43" s="142"/>
      <c r="H43" s="141" t="s">
        <v>58</v>
      </c>
      <c r="I43" s="231">
        <v>2016</v>
      </c>
      <c r="J43" s="231">
        <v>2017</v>
      </c>
      <c r="K43" s="231">
        <v>2018</v>
      </c>
      <c r="L43" s="146" t="s">
        <v>237</v>
      </c>
    </row>
    <row r="44" spans="1:16" x14ac:dyDescent="0.25">
      <c r="A44" s="319"/>
      <c r="B44" s="166" t="s">
        <v>36</v>
      </c>
      <c r="C44" s="198">
        <v>0.13038</v>
      </c>
      <c r="D44" s="198">
        <v>9.7869999999999999E-2</v>
      </c>
      <c r="E44" s="198">
        <v>0.12673000000000001</v>
      </c>
      <c r="F44" s="168">
        <f>TRUNC(AVERAGE(C56:E56),5)</f>
        <v>0.10678</v>
      </c>
      <c r="G44" s="142"/>
      <c r="H44" s="100" t="s">
        <v>36</v>
      </c>
      <c r="I44" s="202">
        <v>0.12619</v>
      </c>
      <c r="J44" s="202">
        <v>9.0939999999999993E-2</v>
      </c>
      <c r="K44" s="202">
        <v>0.11946</v>
      </c>
      <c r="L44" s="102">
        <f>TRUNC(AVERAGE(I56:K56),5)</f>
        <v>0.10059999999999999</v>
      </c>
    </row>
    <row r="45" spans="1:16" x14ac:dyDescent="0.25">
      <c r="A45" s="319"/>
      <c r="B45" s="171" t="s">
        <v>37</v>
      </c>
      <c r="C45" s="199">
        <v>0.13038</v>
      </c>
      <c r="D45" s="199">
        <v>9.7869999999999999E-2</v>
      </c>
      <c r="E45" s="199">
        <v>0.12673000000000001</v>
      </c>
      <c r="F45" s="170"/>
      <c r="G45" s="142"/>
      <c r="H45" s="145" t="s">
        <v>37</v>
      </c>
      <c r="I45" s="203">
        <v>0.12619</v>
      </c>
      <c r="J45" s="203">
        <v>9.0939999999999993E-2</v>
      </c>
      <c r="K45" s="203">
        <v>0.11946</v>
      </c>
      <c r="L45" s="144"/>
    </row>
    <row r="46" spans="1:16" x14ac:dyDescent="0.25">
      <c r="A46" s="319"/>
      <c r="B46" s="166" t="s">
        <v>38</v>
      </c>
      <c r="C46" s="198">
        <v>0.13038</v>
      </c>
      <c r="D46" s="198">
        <v>9.7869999999999999E-2</v>
      </c>
      <c r="E46" s="198">
        <v>0.12673000000000001</v>
      </c>
      <c r="F46" s="170"/>
      <c r="G46" s="142"/>
      <c r="H46" s="100" t="s">
        <v>38</v>
      </c>
      <c r="I46" s="202">
        <v>0.12619</v>
      </c>
      <c r="J46" s="202">
        <v>9.0939999999999993E-2</v>
      </c>
      <c r="K46" s="202">
        <v>0.11946</v>
      </c>
      <c r="L46" s="144"/>
    </row>
    <row r="47" spans="1:16" x14ac:dyDescent="0.25">
      <c r="A47" s="319"/>
      <c r="B47" s="166" t="s">
        <v>39</v>
      </c>
      <c r="C47" s="198">
        <v>0.13038</v>
      </c>
      <c r="D47" s="198">
        <v>9.7869999999999999E-2</v>
      </c>
      <c r="E47" s="198">
        <v>0.12673000000000001</v>
      </c>
      <c r="F47" s="170"/>
      <c r="G47" s="142"/>
      <c r="H47" s="100" t="s">
        <v>39</v>
      </c>
      <c r="I47" s="202">
        <v>0.12619</v>
      </c>
      <c r="J47" s="202">
        <v>9.0939999999999993E-2</v>
      </c>
      <c r="K47" s="202">
        <v>0.11946</v>
      </c>
      <c r="L47" s="144"/>
    </row>
    <row r="48" spans="1:16" x14ac:dyDescent="0.25">
      <c r="A48" s="319"/>
      <c r="B48" s="166" t="s">
        <v>40</v>
      </c>
      <c r="C48" s="198">
        <v>8.0420000000000005E-2</v>
      </c>
      <c r="D48" s="198">
        <v>9.4320000000000001E-2</v>
      </c>
      <c r="E48" s="198">
        <v>0.1087</v>
      </c>
      <c r="F48" s="170"/>
      <c r="G48" s="142"/>
      <c r="H48" s="100" t="s">
        <v>40</v>
      </c>
      <c r="I48" s="202">
        <v>7.5420000000000001E-2</v>
      </c>
      <c r="J48" s="202">
        <v>8.7910000000000002E-2</v>
      </c>
      <c r="K48" s="202">
        <v>0.10181999999999999</v>
      </c>
      <c r="L48" s="144"/>
    </row>
    <row r="49" spans="1:12" x14ac:dyDescent="0.25">
      <c r="A49" s="319"/>
      <c r="B49" s="166" t="s">
        <v>41</v>
      </c>
      <c r="C49" s="198">
        <v>8.0420000000000005E-2</v>
      </c>
      <c r="D49" s="198">
        <v>9.4320000000000001E-2</v>
      </c>
      <c r="E49" s="198">
        <v>0.1087</v>
      </c>
      <c r="F49" s="170"/>
      <c r="G49" s="142"/>
      <c r="H49" s="100" t="s">
        <v>41</v>
      </c>
      <c r="I49" s="202">
        <v>7.5420000000000001E-2</v>
      </c>
      <c r="J49" s="202">
        <v>8.7910000000000002E-2</v>
      </c>
      <c r="K49" s="202">
        <v>0.10181999999999999</v>
      </c>
      <c r="L49" s="144"/>
    </row>
    <row r="50" spans="1:12" x14ac:dyDescent="0.25">
      <c r="A50" s="319"/>
      <c r="B50" s="166" t="s">
        <v>42</v>
      </c>
      <c r="C50" s="198">
        <v>8.0420000000000005E-2</v>
      </c>
      <c r="D50" s="198">
        <v>9.4320000000000001E-2</v>
      </c>
      <c r="E50" s="198">
        <v>0.1087</v>
      </c>
      <c r="F50" s="170"/>
      <c r="G50" s="142"/>
      <c r="H50" s="100" t="s">
        <v>42</v>
      </c>
      <c r="I50" s="202">
        <v>7.5420000000000001E-2</v>
      </c>
      <c r="J50" s="202">
        <v>8.7910000000000002E-2</v>
      </c>
      <c r="K50" s="202">
        <v>0.10181999999999999</v>
      </c>
      <c r="L50" s="144"/>
    </row>
    <row r="51" spans="1:12" x14ac:dyDescent="0.25">
      <c r="A51" s="319"/>
      <c r="B51" s="166" t="s">
        <v>43</v>
      </c>
      <c r="C51" s="198">
        <v>8.0420000000000005E-2</v>
      </c>
      <c r="D51" s="198">
        <v>9.4320000000000001E-2</v>
      </c>
      <c r="E51" s="198">
        <v>0.1087</v>
      </c>
      <c r="F51" s="170"/>
      <c r="G51" s="142"/>
      <c r="H51" s="100" t="s">
        <v>43</v>
      </c>
      <c r="I51" s="202">
        <v>7.5420000000000001E-2</v>
      </c>
      <c r="J51" s="202">
        <v>8.7910000000000002E-2</v>
      </c>
      <c r="K51" s="202">
        <v>0.10181999999999999</v>
      </c>
      <c r="L51" s="144"/>
    </row>
    <row r="52" spans="1:12" x14ac:dyDescent="0.25">
      <c r="A52" s="319"/>
      <c r="B52" s="166" t="s">
        <v>44</v>
      </c>
      <c r="C52" s="198">
        <v>8.0420000000000005E-2</v>
      </c>
      <c r="D52" s="198">
        <v>9.4320000000000001E-2</v>
      </c>
      <c r="E52" s="198">
        <v>0.1087</v>
      </c>
      <c r="F52" s="170"/>
      <c r="G52" s="142"/>
      <c r="H52" s="100" t="s">
        <v>44</v>
      </c>
      <c r="I52" s="202">
        <v>7.5420000000000001E-2</v>
      </c>
      <c r="J52" s="202">
        <v>8.7910000000000002E-2</v>
      </c>
      <c r="K52" s="202">
        <v>0.10181999999999999</v>
      </c>
      <c r="L52" s="144"/>
    </row>
    <row r="53" spans="1:12" x14ac:dyDescent="0.25">
      <c r="A53" s="319"/>
      <c r="B53" s="166" t="s">
        <v>45</v>
      </c>
      <c r="C53" s="198">
        <v>8.0839999999999995E-2</v>
      </c>
      <c r="D53" s="198">
        <v>9.4320000000000001E-2</v>
      </c>
      <c r="E53" s="198">
        <v>0.1087</v>
      </c>
      <c r="F53" s="170"/>
      <c r="G53" s="142"/>
      <c r="H53" s="100" t="s">
        <v>45</v>
      </c>
      <c r="I53" s="202">
        <v>7.578E-2</v>
      </c>
      <c r="J53" s="202">
        <v>8.7910000000000002E-2</v>
      </c>
      <c r="K53" s="202">
        <v>0.10181999999999999</v>
      </c>
      <c r="L53" s="144"/>
    </row>
    <row r="54" spans="1:12" x14ac:dyDescent="0.25">
      <c r="A54" s="319"/>
      <c r="B54" s="166" t="s">
        <v>46</v>
      </c>
      <c r="C54" s="198">
        <v>9.7869999999999999E-2</v>
      </c>
      <c r="D54" s="198">
        <v>0.12673000000000001</v>
      </c>
      <c r="E54" s="198">
        <v>0.13718</v>
      </c>
      <c r="F54" s="170"/>
      <c r="G54" s="142"/>
      <c r="H54" s="100" t="s">
        <v>46</v>
      </c>
      <c r="I54" s="202">
        <v>9.0939999999999993E-2</v>
      </c>
      <c r="J54" s="202">
        <v>0.11946</v>
      </c>
      <c r="K54" s="202">
        <v>0.13166</v>
      </c>
      <c r="L54" s="144"/>
    </row>
    <row r="55" spans="1:12" x14ac:dyDescent="0.25">
      <c r="A55" s="319"/>
      <c r="B55" s="166" t="s">
        <v>47</v>
      </c>
      <c r="C55" s="198">
        <v>9.7869999999999999E-2</v>
      </c>
      <c r="D55" s="198">
        <v>0.12673000000000001</v>
      </c>
      <c r="E55" s="198">
        <v>0.13718</v>
      </c>
      <c r="F55" s="170"/>
      <c r="G55" s="142"/>
      <c r="H55" s="100" t="s">
        <v>47</v>
      </c>
      <c r="I55" s="202">
        <v>9.0939999999999993E-2</v>
      </c>
      <c r="J55" s="202">
        <v>0.11946</v>
      </c>
      <c r="K55" s="202">
        <v>0.13166</v>
      </c>
      <c r="L55" s="144"/>
    </row>
    <row r="56" spans="1:12" x14ac:dyDescent="0.25">
      <c r="A56" s="319"/>
      <c r="B56" s="166" t="s">
        <v>243</v>
      </c>
      <c r="C56" s="168">
        <f>TRUNC(AVERAGE(C44:C55),5)</f>
        <v>0.10001</v>
      </c>
      <c r="D56" s="168">
        <f>TRUNC(AVERAGE(D44:D55),5)</f>
        <v>0.1009</v>
      </c>
      <c r="E56" s="168">
        <f>TRUNC(AVERAGE(E44:E55),5)</f>
        <v>0.11945</v>
      </c>
      <c r="F56" s="172"/>
      <c r="G56" s="142"/>
      <c r="H56" s="100" t="s">
        <v>243</v>
      </c>
      <c r="I56" s="182">
        <f t="shared" ref="I56:J56" si="6">TRUNC(AVERAGE(I44:I55),5)</f>
        <v>9.4960000000000003E-2</v>
      </c>
      <c r="J56" s="182">
        <f t="shared" si="6"/>
        <v>9.4170000000000004E-2</v>
      </c>
      <c r="K56" s="101">
        <f>TRUNC(AVERAGE(K44:K55),5)</f>
        <v>0.11267000000000001</v>
      </c>
      <c r="L56" s="148"/>
    </row>
    <row r="57" spans="1:12" x14ac:dyDescent="0.25">
      <c r="A57" s="319"/>
      <c r="B57" s="27"/>
      <c r="C57" s="142"/>
      <c r="D57" s="142"/>
      <c r="E57" s="142"/>
      <c r="F57" s="142"/>
      <c r="G57" s="142"/>
      <c r="H57" s="142"/>
      <c r="I57" s="142"/>
      <c r="J57" s="142"/>
      <c r="K57" s="142"/>
      <c r="L57" s="144"/>
    </row>
    <row r="58" spans="1:12" x14ac:dyDescent="0.25">
      <c r="A58" s="319"/>
      <c r="B58" s="308" t="s">
        <v>240</v>
      </c>
      <c r="C58" s="294"/>
      <c r="D58" s="294"/>
      <c r="E58" s="294"/>
      <c r="F58" s="294"/>
      <c r="G58" s="142"/>
      <c r="H58" s="294" t="s">
        <v>241</v>
      </c>
      <c r="I58" s="294"/>
      <c r="J58" s="294"/>
      <c r="K58" s="294"/>
      <c r="L58" s="322"/>
    </row>
    <row r="59" spans="1:12" x14ac:dyDescent="0.25">
      <c r="A59" s="319"/>
      <c r="B59" s="174" t="s">
        <v>58</v>
      </c>
      <c r="C59" s="231">
        <v>2016</v>
      </c>
      <c r="D59" s="231">
        <v>2017</v>
      </c>
      <c r="E59" s="231">
        <v>2018</v>
      </c>
      <c r="F59" s="178" t="s">
        <v>237</v>
      </c>
      <c r="G59" s="142"/>
      <c r="H59" s="141" t="s">
        <v>58</v>
      </c>
      <c r="I59" s="231">
        <v>2016</v>
      </c>
      <c r="J59" s="231">
        <v>2017</v>
      </c>
      <c r="K59" s="231">
        <v>2018</v>
      </c>
      <c r="L59" s="146" t="s">
        <v>237</v>
      </c>
    </row>
    <row r="60" spans="1:12" x14ac:dyDescent="0.25">
      <c r="A60" s="319"/>
      <c r="B60" s="173" t="s">
        <v>36</v>
      </c>
      <c r="C60" s="200">
        <v>0.14563000000000001</v>
      </c>
      <c r="D60" s="200">
        <v>0.11576</v>
      </c>
      <c r="E60" s="200">
        <v>0.14032</v>
      </c>
      <c r="F60" s="179">
        <f>TRUNC(AVERAGE(C72:E72),5)</f>
        <v>9.9479999999999999E-2</v>
      </c>
      <c r="G60" s="142"/>
      <c r="H60" s="100" t="s">
        <v>36</v>
      </c>
      <c r="I60" s="206">
        <v>0.14748</v>
      </c>
      <c r="J60" s="206">
        <v>0.11138000000000001</v>
      </c>
      <c r="K60" s="206">
        <v>0.13400999999999999</v>
      </c>
      <c r="L60" s="102">
        <f>TRUNC(AVERAGE(I72:K72),5)</f>
        <v>9.3280000000000002E-2</v>
      </c>
    </row>
    <row r="61" spans="1:12" x14ac:dyDescent="0.25">
      <c r="A61" s="319"/>
      <c r="B61" s="173" t="s">
        <v>37</v>
      </c>
      <c r="C61" s="200">
        <v>9.5890000000000003E-2</v>
      </c>
      <c r="D61" s="200">
        <v>0.12064999999999999</v>
      </c>
      <c r="E61" s="200">
        <v>0.15189</v>
      </c>
      <c r="F61" s="176"/>
      <c r="G61" s="142"/>
      <c r="H61" s="145" t="s">
        <v>37</v>
      </c>
      <c r="I61" s="207">
        <v>9.7239999999999993E-2</v>
      </c>
      <c r="J61" s="207">
        <v>0.11103</v>
      </c>
      <c r="K61" s="207">
        <v>0.13183</v>
      </c>
      <c r="L61" s="144"/>
    </row>
    <row r="62" spans="1:12" x14ac:dyDescent="0.25">
      <c r="A62" s="319"/>
      <c r="B62" s="173" t="s">
        <v>38</v>
      </c>
      <c r="C62" s="200">
        <v>8.4559999999999996E-2</v>
      </c>
      <c r="D62" s="200">
        <v>9.8100000000000007E-2</v>
      </c>
      <c r="E62" s="200">
        <v>0.12470999999999999</v>
      </c>
      <c r="F62" s="176"/>
      <c r="G62" s="142"/>
      <c r="H62" s="100" t="s">
        <v>38</v>
      </c>
      <c r="I62" s="206">
        <v>8.5209999999999994E-2</v>
      </c>
      <c r="J62" s="206">
        <v>8.838E-2</v>
      </c>
      <c r="K62" s="206">
        <v>0.10747999999999999</v>
      </c>
      <c r="L62" s="144"/>
    </row>
    <row r="63" spans="1:12" ht="15" customHeight="1" x14ac:dyDescent="0.25">
      <c r="A63" s="319"/>
      <c r="B63" s="173" t="s">
        <v>39</v>
      </c>
      <c r="C63" s="200">
        <v>7.5689999999999993E-2</v>
      </c>
      <c r="D63" s="200">
        <v>8.5019999999999998E-2</v>
      </c>
      <c r="E63" s="200">
        <v>0.11538999999999999</v>
      </c>
      <c r="F63" s="176"/>
      <c r="G63" s="142"/>
      <c r="H63" s="100" t="s">
        <v>39</v>
      </c>
      <c r="I63" s="206">
        <v>7.5109999999999996E-2</v>
      </c>
      <c r="J63" s="206">
        <v>7.3800000000000004E-2</v>
      </c>
      <c r="K63" s="206">
        <v>9.3700000000000006E-2</v>
      </c>
      <c r="L63" s="144"/>
    </row>
    <row r="64" spans="1:12" x14ac:dyDescent="0.25">
      <c r="A64" s="319"/>
      <c r="B64" s="173" t="s">
        <v>40</v>
      </c>
      <c r="C64" s="200">
        <v>6.6879999999999995E-2</v>
      </c>
      <c r="D64" s="200">
        <v>7.1110000000000007E-2</v>
      </c>
      <c r="E64" s="200">
        <v>0.10709999999999999</v>
      </c>
      <c r="F64" s="176"/>
      <c r="G64" s="142"/>
      <c r="H64" s="100" t="s">
        <v>40</v>
      </c>
      <c r="I64" s="206">
        <v>6.5460000000000004E-2</v>
      </c>
      <c r="J64" s="206">
        <v>6.7119999999999999E-2</v>
      </c>
      <c r="K64" s="206">
        <v>8.7719999999999979E-2</v>
      </c>
      <c r="L64" s="144"/>
    </row>
    <row r="65" spans="1:12" x14ac:dyDescent="0.25">
      <c r="A65" s="319"/>
      <c r="B65" s="173" t="s">
        <v>41</v>
      </c>
      <c r="C65" s="200">
        <v>7.3440000000000005E-2</v>
      </c>
      <c r="D65" s="200">
        <v>9.3210000000000001E-2</v>
      </c>
      <c r="E65" s="200">
        <v>0.10125999999999999</v>
      </c>
      <c r="F65" s="176"/>
      <c r="G65" s="142"/>
      <c r="H65" s="100" t="s">
        <v>41</v>
      </c>
      <c r="I65" s="206">
        <v>6.7729999999999999E-2</v>
      </c>
      <c r="J65" s="206">
        <v>7.7399999999999997E-2</v>
      </c>
      <c r="K65" s="206">
        <v>0.10310999999999998</v>
      </c>
      <c r="L65" s="144"/>
    </row>
    <row r="66" spans="1:12" x14ac:dyDescent="0.25">
      <c r="A66" s="319"/>
      <c r="B66" s="173" t="s">
        <v>42</v>
      </c>
      <c r="C66" s="200">
        <v>8.0449999999999994E-2</v>
      </c>
      <c r="D66" s="200">
        <v>9.8229999999999998E-2</v>
      </c>
      <c r="E66" s="200">
        <v>0.10568</v>
      </c>
      <c r="F66" s="176"/>
      <c r="G66" s="142"/>
      <c r="H66" s="100" t="s">
        <v>42</v>
      </c>
      <c r="I66" s="206">
        <v>7.5410000000000005E-2</v>
      </c>
      <c r="J66" s="206">
        <v>8.6489999999999997E-2</v>
      </c>
      <c r="K66" s="206">
        <v>0.10723999999999999</v>
      </c>
      <c r="L66" s="144"/>
    </row>
    <row r="67" spans="1:12" x14ac:dyDescent="0.25">
      <c r="A67" s="319"/>
      <c r="B67" s="173" t="s">
        <v>43</v>
      </c>
      <c r="C67" s="200">
        <v>7.7520000000000006E-2</v>
      </c>
      <c r="D67" s="200">
        <v>9.5280000000000004E-2</v>
      </c>
      <c r="E67" s="200">
        <v>0.10094999999999998</v>
      </c>
      <c r="F67" s="176"/>
      <c r="G67" s="142"/>
      <c r="H67" s="100" t="s">
        <v>43</v>
      </c>
      <c r="I67" s="206">
        <v>6.9989999999999997E-2</v>
      </c>
      <c r="J67" s="206">
        <v>8.4790000000000004E-2</v>
      </c>
      <c r="K67" s="206">
        <v>0.10326999999999999</v>
      </c>
      <c r="L67" s="144"/>
    </row>
    <row r="68" spans="1:12" x14ac:dyDescent="0.25">
      <c r="A68" s="319"/>
      <c r="B68" s="173" t="s">
        <v>44</v>
      </c>
      <c r="C68" s="200">
        <v>7.2590000000000002E-2</v>
      </c>
      <c r="D68" s="200">
        <v>9.6100000000000005E-2</v>
      </c>
      <c r="E68" s="200">
        <v>0.10094999999999998</v>
      </c>
      <c r="F68" s="176"/>
      <c r="G68" s="142"/>
      <c r="H68" s="100" t="s">
        <v>44</v>
      </c>
      <c r="I68" s="206">
        <v>6.3700000000000007E-2</v>
      </c>
      <c r="J68" s="206">
        <v>8.1769999999999995E-2</v>
      </c>
      <c r="K68" s="206">
        <v>0.10326999999999999</v>
      </c>
      <c r="L68" s="144"/>
    </row>
    <row r="69" spans="1:12" x14ac:dyDescent="0.25">
      <c r="A69" s="319"/>
      <c r="B69" s="173" t="s">
        <v>45</v>
      </c>
      <c r="C69" s="200">
        <v>7.034E-2</v>
      </c>
      <c r="D69" s="200">
        <v>9.2990000000000003E-2</v>
      </c>
      <c r="E69" s="200">
        <v>0.10094999999999998</v>
      </c>
      <c r="F69" s="176"/>
      <c r="G69" s="142"/>
      <c r="H69" s="100" t="s">
        <v>45</v>
      </c>
      <c r="I69" s="206">
        <v>6.2909999999999994E-2</v>
      </c>
      <c r="J69" s="206">
        <v>8.1299999999999997E-2</v>
      </c>
      <c r="K69" s="206">
        <v>0.10326999999999999</v>
      </c>
      <c r="L69" s="144"/>
    </row>
    <row r="70" spans="1:12" x14ac:dyDescent="0.25">
      <c r="A70" s="319"/>
      <c r="B70" s="173" t="s">
        <v>46</v>
      </c>
      <c r="C70" s="200">
        <v>7.3910000000000003E-2</v>
      </c>
      <c r="D70" s="200">
        <v>9.5860000000000001E-2</v>
      </c>
      <c r="E70" s="200">
        <v>0.11219</v>
      </c>
      <c r="F70" s="176"/>
      <c r="G70" s="142"/>
      <c r="H70" s="100" t="s">
        <v>46</v>
      </c>
      <c r="I70" s="206">
        <v>6.6640000000000005E-2</v>
      </c>
      <c r="J70" s="206">
        <v>8.727E-2</v>
      </c>
      <c r="K70" s="206">
        <v>0.11989999999999998</v>
      </c>
      <c r="L70" s="144"/>
    </row>
    <row r="71" spans="1:12" x14ac:dyDescent="0.25">
      <c r="A71" s="319"/>
      <c r="B71" s="173" t="s">
        <v>47</v>
      </c>
      <c r="C71" s="200">
        <v>8.9609999999999995E-2</v>
      </c>
      <c r="D71" s="200">
        <v>0.11298999999999999</v>
      </c>
      <c r="E71" s="200">
        <v>0.13827</v>
      </c>
      <c r="F71" s="176"/>
      <c r="G71" s="142"/>
      <c r="H71" s="100" t="s">
        <v>47</v>
      </c>
      <c r="I71" s="206">
        <v>8.3099999999999993E-2</v>
      </c>
      <c r="J71" s="206">
        <v>0.10607</v>
      </c>
      <c r="K71" s="206">
        <v>0.14680000000000001</v>
      </c>
      <c r="L71" s="144"/>
    </row>
    <row r="72" spans="1:12" x14ac:dyDescent="0.25">
      <c r="A72" s="319"/>
      <c r="B72" s="173" t="s">
        <v>243</v>
      </c>
      <c r="C72" s="175">
        <f>TRUNC(AVERAGE(C60:C71),5)</f>
        <v>8.387E-2</v>
      </c>
      <c r="D72" s="175">
        <f t="shared" ref="D72:E72" si="7">TRUNC(AVERAGE(D60:D71),5)</f>
        <v>9.7939999999999999E-2</v>
      </c>
      <c r="E72" s="175">
        <f t="shared" si="7"/>
        <v>0.11663</v>
      </c>
      <c r="F72" s="177"/>
      <c r="G72" s="142"/>
      <c r="H72" s="100" t="s">
        <v>243</v>
      </c>
      <c r="I72" s="182">
        <f>TRUNC(AVERAGE(I60:I71),5)</f>
        <v>7.9990000000000006E-2</v>
      </c>
      <c r="J72" s="182">
        <f t="shared" ref="J72:K72" si="8">TRUNC(AVERAGE(J60:J71),5)</f>
        <v>8.8059999999999999E-2</v>
      </c>
      <c r="K72" s="182">
        <f t="shared" si="8"/>
        <v>0.1118</v>
      </c>
      <c r="L72" s="148"/>
    </row>
    <row r="73" spans="1:12" x14ac:dyDescent="0.25">
      <c r="A73" s="319"/>
      <c r="B73" s="27"/>
      <c r="C73" s="147"/>
      <c r="D73" s="147"/>
      <c r="E73" s="147"/>
      <c r="F73" s="147"/>
      <c r="G73" s="142"/>
      <c r="H73" s="142"/>
      <c r="I73" s="147"/>
      <c r="J73" s="147"/>
      <c r="K73" s="147"/>
      <c r="L73" s="148"/>
    </row>
    <row r="74" spans="1:12" x14ac:dyDescent="0.25">
      <c r="A74" s="319"/>
      <c r="B74" s="308" t="s">
        <v>242</v>
      </c>
      <c r="C74" s="294"/>
      <c r="D74" s="294"/>
      <c r="E74" s="294"/>
      <c r="F74" s="294"/>
      <c r="G74" s="142"/>
      <c r="H74" s="142"/>
      <c r="I74" s="142"/>
      <c r="J74" s="142"/>
      <c r="K74" s="142"/>
      <c r="L74" s="144"/>
    </row>
    <row r="75" spans="1:12" x14ac:dyDescent="0.25">
      <c r="A75" s="319"/>
      <c r="B75" s="181" t="s">
        <v>58</v>
      </c>
      <c r="C75" s="231">
        <v>2016</v>
      </c>
      <c r="D75" s="231">
        <v>2017</v>
      </c>
      <c r="E75" s="231">
        <v>2018</v>
      </c>
      <c r="F75" s="184" t="s">
        <v>237</v>
      </c>
      <c r="G75" s="142"/>
      <c r="H75" s="142"/>
      <c r="I75" s="142"/>
      <c r="J75" s="142"/>
      <c r="K75" s="142"/>
      <c r="L75" s="144"/>
    </row>
    <row r="76" spans="1:12" x14ac:dyDescent="0.25">
      <c r="A76" s="319"/>
      <c r="B76" s="180" t="s">
        <v>36</v>
      </c>
      <c r="C76" s="201">
        <v>0.14688999999999999</v>
      </c>
      <c r="D76" s="201">
        <v>0.11125</v>
      </c>
      <c r="E76" s="201">
        <v>0.13236000000000001</v>
      </c>
      <c r="F76" s="185">
        <f>TRUNC(AVERAGE(C88:E88),5)</f>
        <v>9.0029999999999999E-2</v>
      </c>
      <c r="G76" s="142"/>
      <c r="H76" s="142"/>
      <c r="I76" s="142"/>
      <c r="J76" s="142"/>
      <c r="K76" s="142"/>
      <c r="L76" s="144"/>
    </row>
    <row r="77" spans="1:12" x14ac:dyDescent="0.25">
      <c r="A77" s="319"/>
      <c r="B77" s="180" t="s">
        <v>37</v>
      </c>
      <c r="C77" s="201">
        <v>9.2460000000000001E-2</v>
      </c>
      <c r="D77" s="201">
        <v>0.11194</v>
      </c>
      <c r="E77" s="201">
        <v>0.13109000000000001</v>
      </c>
      <c r="F77" s="183"/>
      <c r="G77" s="142"/>
      <c r="H77" s="142"/>
      <c r="I77" s="142"/>
      <c r="J77" s="142"/>
      <c r="K77" s="142"/>
      <c r="L77" s="144"/>
    </row>
    <row r="78" spans="1:12" x14ac:dyDescent="0.25">
      <c r="A78" s="319"/>
      <c r="B78" s="180" t="s">
        <v>38</v>
      </c>
      <c r="C78" s="201">
        <v>8.201E-2</v>
      </c>
      <c r="D78" s="201">
        <v>8.9289999999999994E-2</v>
      </c>
      <c r="E78" s="201">
        <v>0.10785</v>
      </c>
      <c r="F78" s="183"/>
      <c r="G78" s="142"/>
      <c r="H78" s="142"/>
      <c r="I78" s="142"/>
      <c r="J78" s="142"/>
      <c r="K78" s="142"/>
      <c r="L78" s="144"/>
    </row>
    <row r="79" spans="1:12" x14ac:dyDescent="0.25">
      <c r="A79" s="319"/>
      <c r="B79" s="180" t="s">
        <v>39</v>
      </c>
      <c r="C79" s="201">
        <v>7.3249999999999996E-2</v>
      </c>
      <c r="D79" s="201">
        <v>7.356E-2</v>
      </c>
      <c r="E79" s="201">
        <v>9.4009999999999982E-2</v>
      </c>
      <c r="F79" s="183"/>
      <c r="G79" s="142"/>
      <c r="H79" s="142"/>
      <c r="I79" s="142"/>
      <c r="J79" s="142"/>
      <c r="K79" s="142"/>
      <c r="L79" s="144"/>
    </row>
    <row r="80" spans="1:12" x14ac:dyDescent="0.25">
      <c r="A80" s="319"/>
      <c r="B80" s="180" t="s">
        <v>40</v>
      </c>
      <c r="C80" s="201">
        <v>6.3619999999999996E-2</v>
      </c>
      <c r="D80" s="201">
        <v>6.3089999999999993E-2</v>
      </c>
      <c r="E80" s="201">
        <v>8.9469999999999994E-2</v>
      </c>
      <c r="F80" s="183"/>
      <c r="G80" s="142"/>
      <c r="H80" s="142"/>
      <c r="I80" s="142"/>
      <c r="J80" s="142"/>
      <c r="K80" s="142"/>
      <c r="L80" s="144"/>
    </row>
    <row r="81" spans="1:16" x14ac:dyDescent="0.25">
      <c r="A81" s="319"/>
      <c r="B81" s="180" t="s">
        <v>41</v>
      </c>
      <c r="C81" s="201">
        <v>6.4619999999999997E-2</v>
      </c>
      <c r="D81" s="201">
        <v>7.9450000000000007E-2</v>
      </c>
      <c r="E81" s="201">
        <v>9.3179999999999999E-2</v>
      </c>
      <c r="F81" s="183"/>
      <c r="G81" s="142"/>
      <c r="H81" s="142"/>
      <c r="I81" s="142"/>
      <c r="J81" s="142"/>
      <c r="K81" s="142"/>
      <c r="L81" s="144"/>
    </row>
    <row r="82" spans="1:16" x14ac:dyDescent="0.25">
      <c r="A82" s="319"/>
      <c r="B82" s="180" t="s">
        <v>42</v>
      </c>
      <c r="C82" s="201">
        <v>7.4200000000000002E-2</v>
      </c>
      <c r="D82" s="201">
        <v>8.6449999999999999E-2</v>
      </c>
      <c r="E82" s="201">
        <v>9.7909999999999983E-2</v>
      </c>
      <c r="F82" s="183"/>
      <c r="G82" s="142"/>
      <c r="H82" s="142"/>
      <c r="I82" s="142"/>
      <c r="J82" s="142"/>
      <c r="K82" s="142"/>
      <c r="L82" s="144"/>
    </row>
    <row r="83" spans="1:16" x14ac:dyDescent="0.25">
      <c r="A83" s="319"/>
      <c r="B83" s="180" t="s">
        <v>43</v>
      </c>
      <c r="C83" s="201">
        <v>6.9610000000000005E-2</v>
      </c>
      <c r="D83" s="201">
        <v>8.5040000000000004E-2</v>
      </c>
      <c r="E83" s="201">
        <v>8.9959999999999984E-2</v>
      </c>
      <c r="F83" s="183"/>
      <c r="G83" s="142"/>
      <c r="H83" s="142"/>
      <c r="I83" s="142"/>
      <c r="J83" s="142"/>
      <c r="K83" s="142"/>
      <c r="L83" s="144"/>
    </row>
    <row r="84" spans="1:16" x14ac:dyDescent="0.25">
      <c r="A84" s="319"/>
      <c r="B84" s="180" t="s">
        <v>44</v>
      </c>
      <c r="C84" s="201">
        <v>6.4310000000000006E-2</v>
      </c>
      <c r="D84" s="201">
        <v>8.2390000000000005E-2</v>
      </c>
      <c r="E84" s="201">
        <v>8.9959999999999984E-2</v>
      </c>
      <c r="F84" s="183"/>
      <c r="G84" s="142"/>
      <c r="H84" s="142"/>
      <c r="I84" s="142"/>
      <c r="J84" s="142"/>
      <c r="K84" s="142"/>
      <c r="L84" s="144"/>
    </row>
    <row r="85" spans="1:16" x14ac:dyDescent="0.25">
      <c r="A85" s="319"/>
      <c r="B85" s="180" t="s">
        <v>45</v>
      </c>
      <c r="C85" s="201">
        <v>6.3509999999999997E-2</v>
      </c>
      <c r="D85" s="201">
        <v>8.1689999999999999E-2</v>
      </c>
      <c r="E85" s="201">
        <v>8.9959999999999984E-2</v>
      </c>
      <c r="F85" s="183"/>
      <c r="G85" s="142"/>
      <c r="H85" s="142"/>
      <c r="I85" s="142"/>
      <c r="J85" s="142"/>
      <c r="K85" s="142"/>
      <c r="L85" s="144"/>
    </row>
    <row r="86" spans="1:16" x14ac:dyDescent="0.25">
      <c r="A86" s="319"/>
      <c r="B86" s="180" t="s">
        <v>46</v>
      </c>
      <c r="C86" s="201">
        <v>6.5820000000000004E-2</v>
      </c>
      <c r="D86" s="201">
        <v>8.5500000000000007E-2</v>
      </c>
      <c r="E86" s="201">
        <v>0.10128999999999999</v>
      </c>
      <c r="F86" s="183"/>
      <c r="G86" s="142"/>
      <c r="H86" s="142"/>
      <c r="I86" s="142"/>
      <c r="J86" s="142"/>
      <c r="K86" s="142"/>
      <c r="L86" s="144"/>
    </row>
    <row r="87" spans="1:16" x14ac:dyDescent="0.25">
      <c r="A87" s="319"/>
      <c r="B87" s="180" t="s">
        <v>47</v>
      </c>
      <c r="C87" s="201">
        <v>8.2470000000000002E-2</v>
      </c>
      <c r="D87" s="201">
        <v>0.10414</v>
      </c>
      <c r="E87" s="201">
        <v>0.12787000000000001</v>
      </c>
      <c r="F87" s="183"/>
      <c r="G87" s="142"/>
      <c r="H87" s="142"/>
      <c r="I87" s="142"/>
      <c r="J87" s="142"/>
      <c r="K87" s="142"/>
      <c r="L87" s="144"/>
    </row>
    <row r="88" spans="1:16" ht="15.75" thickBot="1" x14ac:dyDescent="0.3">
      <c r="A88" s="320"/>
      <c r="B88" s="186" t="s">
        <v>243</v>
      </c>
      <c r="C88" s="149">
        <f>TRUNC(AVERAGE(C76:C87),5)</f>
        <v>7.8560000000000005E-2</v>
      </c>
      <c r="D88" s="149">
        <f t="shared" ref="D88:E88" si="9">TRUNC(AVERAGE(D76:D87),5)</f>
        <v>8.7809999999999999E-2</v>
      </c>
      <c r="E88" s="149">
        <f t="shared" si="9"/>
        <v>0.10374</v>
      </c>
      <c r="F88" s="187"/>
      <c r="G88" s="20"/>
      <c r="H88" s="20"/>
      <c r="I88" s="20"/>
      <c r="J88" s="20"/>
      <c r="K88" s="20"/>
      <c r="L88" s="150"/>
    </row>
    <row r="89" spans="1:16" ht="15.75" thickBot="1" x14ac:dyDescent="0.3"/>
    <row r="90" spans="1:16" x14ac:dyDescent="0.25">
      <c r="A90" s="302" t="s">
        <v>60</v>
      </c>
      <c r="B90" s="306" t="s">
        <v>22</v>
      </c>
      <c r="C90" s="307"/>
      <c r="D90" s="307"/>
      <c r="E90" s="307"/>
      <c r="F90" s="307"/>
      <c r="G90" s="307"/>
      <c r="H90" s="307"/>
      <c r="I90" s="307"/>
      <c r="J90" s="218"/>
      <c r="K90" s="218"/>
      <c r="L90" s="218"/>
      <c r="M90" s="218"/>
      <c r="N90" s="218"/>
      <c r="O90" s="218"/>
      <c r="P90" s="219"/>
    </row>
    <row r="91" spans="1:16" x14ac:dyDescent="0.25">
      <c r="A91" s="303"/>
      <c r="B91" s="223" t="s">
        <v>62</v>
      </c>
      <c r="C91" s="189" t="s">
        <v>271</v>
      </c>
      <c r="D91" s="189" t="s">
        <v>272</v>
      </c>
      <c r="E91" s="189" t="s">
        <v>216</v>
      </c>
      <c r="F91" s="189" t="s">
        <v>217</v>
      </c>
      <c r="G91" s="189" t="s">
        <v>218</v>
      </c>
      <c r="H91" s="189" t="s">
        <v>219</v>
      </c>
      <c r="I91" s="221" t="s">
        <v>19</v>
      </c>
      <c r="J91" s="220"/>
      <c r="K91" s="220"/>
      <c r="L91" s="220"/>
      <c r="M91" s="220"/>
      <c r="N91" s="220"/>
      <c r="O91" s="220"/>
      <c r="P91" s="224"/>
    </row>
    <row r="92" spans="1:16" x14ac:dyDescent="0.25">
      <c r="A92" s="303"/>
      <c r="B92" s="225" t="s">
        <v>64</v>
      </c>
      <c r="C92" s="226">
        <v>0.11397</v>
      </c>
      <c r="D92" s="226">
        <v>0.12887000000000001</v>
      </c>
      <c r="E92" s="226">
        <v>0.10759000000000001</v>
      </c>
      <c r="F92" s="226">
        <v>0.10317999999999999</v>
      </c>
      <c r="G92" s="226">
        <v>8.208E-2</v>
      </c>
      <c r="H92" s="226">
        <v>0.10843999999999999</v>
      </c>
      <c r="I92" s="227">
        <f>TRUNC(AVERAGE(C92:H92),5)</f>
        <v>0.10735</v>
      </c>
      <c r="J92" s="220"/>
      <c r="K92" s="220"/>
      <c r="L92" s="220"/>
      <c r="M92" s="220"/>
      <c r="N92" s="220"/>
      <c r="O92" s="220"/>
      <c r="P92" s="224"/>
    </row>
    <row r="93" spans="1:16" x14ac:dyDescent="0.25">
      <c r="A93" s="303"/>
      <c r="B93" s="225" t="s">
        <v>63</v>
      </c>
      <c r="C93" s="226">
        <v>0.10002999999999999</v>
      </c>
      <c r="D93" s="227">
        <v>0.105</v>
      </c>
      <c r="E93" s="226">
        <v>8.5629999999999998E-2</v>
      </c>
      <c r="F93" s="226">
        <v>9.1259999999999994E-2</v>
      </c>
      <c r="G93" s="226">
        <v>7.7079999999999996E-2</v>
      </c>
      <c r="H93" s="226">
        <v>0.10426000000000001</v>
      </c>
      <c r="I93" s="227">
        <f>TRUNC(AVERAGE(C93:H93),5)</f>
        <v>9.3869999999999995E-2</v>
      </c>
      <c r="J93" s="220"/>
      <c r="K93" s="220"/>
      <c r="L93" s="220"/>
      <c r="M93" s="220"/>
      <c r="N93" s="220"/>
      <c r="O93" s="220"/>
      <c r="P93" s="224"/>
    </row>
    <row r="94" spans="1:16" x14ac:dyDescent="0.25">
      <c r="A94" s="303"/>
      <c r="B94" s="222"/>
      <c r="C94" s="220"/>
      <c r="D94" s="220"/>
      <c r="E94" s="220"/>
      <c r="F94" s="220"/>
      <c r="G94" s="220"/>
      <c r="H94" s="220"/>
      <c r="I94" s="220"/>
      <c r="J94" s="220"/>
      <c r="K94" s="220"/>
      <c r="L94" s="220"/>
      <c r="M94" s="220"/>
      <c r="N94" s="220"/>
      <c r="O94" s="220"/>
      <c r="P94" s="224"/>
    </row>
    <row r="95" spans="1:16" x14ac:dyDescent="0.25">
      <c r="A95" s="303"/>
      <c r="B95" s="308" t="s">
        <v>23</v>
      </c>
      <c r="C95" s="294"/>
      <c r="D95" s="294"/>
      <c r="E95" s="294"/>
      <c r="F95" s="294"/>
      <c r="G95" s="294"/>
      <c r="H95" s="294"/>
      <c r="I95" s="294"/>
      <c r="J95" s="220"/>
      <c r="K95" s="220"/>
      <c r="L95" s="220"/>
      <c r="M95" s="220"/>
      <c r="N95" s="220"/>
      <c r="O95" s="220"/>
      <c r="P95" s="224"/>
    </row>
    <row r="96" spans="1:16" x14ac:dyDescent="0.25">
      <c r="A96" s="303"/>
      <c r="B96" s="223"/>
      <c r="C96" s="189" t="s">
        <v>271</v>
      </c>
      <c r="D96" s="189" t="s">
        <v>272</v>
      </c>
      <c r="E96" s="189" t="s">
        <v>216</v>
      </c>
      <c r="F96" s="189" t="s">
        <v>217</v>
      </c>
      <c r="G96" s="189" t="s">
        <v>218</v>
      </c>
      <c r="H96" s="189" t="s">
        <v>219</v>
      </c>
      <c r="I96" s="221" t="s">
        <v>19</v>
      </c>
      <c r="J96" s="220"/>
      <c r="K96" s="220"/>
      <c r="L96" s="220"/>
      <c r="M96" s="220"/>
      <c r="N96" s="220"/>
      <c r="O96" s="220"/>
      <c r="P96" s="224"/>
    </row>
    <row r="97" spans="1:16" x14ac:dyDescent="0.25">
      <c r="A97" s="303"/>
      <c r="B97" s="225" t="s">
        <v>64</v>
      </c>
      <c r="C97" s="226">
        <v>0.11403000000000001</v>
      </c>
      <c r="D97" s="226">
        <v>0.12691</v>
      </c>
      <c r="E97" s="226">
        <v>0.10764</v>
      </c>
      <c r="F97" s="226">
        <v>0.10032999999999999</v>
      </c>
      <c r="G97" s="226">
        <v>8.0710000000000004E-2</v>
      </c>
      <c r="H97" s="227">
        <v>0.1061</v>
      </c>
      <c r="I97" s="227">
        <f>TRUNC(AVERAGE(C97:H97),5)</f>
        <v>0.10595</v>
      </c>
      <c r="J97" s="220"/>
      <c r="K97" s="220"/>
      <c r="L97" s="220"/>
      <c r="M97" s="220"/>
      <c r="N97" s="220"/>
      <c r="O97" s="220"/>
      <c r="P97" s="224"/>
    </row>
    <row r="98" spans="1:16" x14ac:dyDescent="0.25">
      <c r="A98" s="303"/>
      <c r="B98" s="225" t="s">
        <v>63</v>
      </c>
      <c r="C98" s="226">
        <v>0.10859000000000001</v>
      </c>
      <c r="D98" s="226">
        <v>0.11418</v>
      </c>
      <c r="E98" s="226">
        <v>9.3090000000000006E-2</v>
      </c>
      <c r="F98" s="226">
        <v>9.3310000000000004E-2</v>
      </c>
      <c r="G98" s="227">
        <v>7.8899999999999998E-2</v>
      </c>
      <c r="H98" s="226">
        <v>0.10641</v>
      </c>
      <c r="I98" s="227">
        <f>TRUNC(AVERAGE(C98:H98),5)</f>
        <v>9.9080000000000001E-2</v>
      </c>
      <c r="J98" s="220"/>
      <c r="K98" s="220"/>
      <c r="L98" s="220"/>
      <c r="M98" s="220"/>
      <c r="N98" s="220"/>
      <c r="O98" s="220"/>
      <c r="P98" s="224"/>
    </row>
    <row r="99" spans="1:16" x14ac:dyDescent="0.25">
      <c r="A99" s="303"/>
      <c r="B99" s="222"/>
      <c r="C99" s="220"/>
      <c r="D99" s="220"/>
      <c r="E99" s="220"/>
      <c r="F99" s="220"/>
      <c r="G99" s="220"/>
      <c r="H99" s="220"/>
      <c r="I99" s="220"/>
      <c r="J99" s="220"/>
      <c r="K99" s="220"/>
      <c r="L99" s="220"/>
      <c r="M99" s="220"/>
      <c r="N99" s="220"/>
      <c r="O99" s="220"/>
      <c r="P99" s="224"/>
    </row>
    <row r="100" spans="1:16" x14ac:dyDescent="0.25">
      <c r="A100" s="303"/>
      <c r="B100" s="195"/>
      <c r="C100" s="192"/>
      <c r="D100" s="192"/>
      <c r="E100" s="192"/>
      <c r="F100" s="192"/>
      <c r="G100" s="192"/>
      <c r="H100" s="192"/>
      <c r="I100" s="193" t="s">
        <v>61</v>
      </c>
      <c r="J100" s="192"/>
      <c r="K100" s="192"/>
      <c r="L100" s="192"/>
      <c r="M100" s="192"/>
      <c r="N100" s="192"/>
      <c r="O100" s="192"/>
      <c r="P100" s="194"/>
    </row>
    <row r="101" spans="1:16" ht="15.75" thickBot="1" x14ac:dyDescent="0.3">
      <c r="A101" s="303"/>
      <c r="B101" s="250"/>
      <c r="C101" s="251" t="s">
        <v>269</v>
      </c>
      <c r="D101" s="252" t="s">
        <v>36</v>
      </c>
      <c r="E101" s="252" t="s">
        <v>37</v>
      </c>
      <c r="F101" s="252" t="s">
        <v>38</v>
      </c>
      <c r="G101" s="252" t="s">
        <v>39</v>
      </c>
      <c r="H101" s="252" t="s">
        <v>40</v>
      </c>
      <c r="I101" s="252" t="s">
        <v>41</v>
      </c>
      <c r="J101" s="252" t="s">
        <v>42</v>
      </c>
      <c r="K101" s="252" t="s">
        <v>43</v>
      </c>
      <c r="L101" s="252" t="s">
        <v>44</v>
      </c>
      <c r="M101" s="252" t="s">
        <v>45</v>
      </c>
      <c r="N101" s="252" t="s">
        <v>46</v>
      </c>
      <c r="O101" s="252" t="s">
        <v>47</v>
      </c>
      <c r="P101" s="249" t="s">
        <v>19</v>
      </c>
    </row>
    <row r="102" spans="1:16" x14ac:dyDescent="0.25">
      <c r="A102" s="303"/>
      <c r="B102" s="253" t="s">
        <v>18</v>
      </c>
      <c r="C102" s="254">
        <v>2018</v>
      </c>
      <c r="D102" s="254">
        <v>0.15154999999999999</v>
      </c>
      <c r="E102" s="254">
        <v>0.15692</v>
      </c>
      <c r="F102" s="254">
        <v>0.13014000000000001</v>
      </c>
      <c r="G102" s="254">
        <v>0.12720000000000001</v>
      </c>
      <c r="H102" s="254">
        <v>0.1186</v>
      </c>
      <c r="I102" s="255">
        <v>9.9919999999999995E-2</v>
      </c>
      <c r="J102" s="254">
        <v>0.11475999999999999</v>
      </c>
      <c r="K102" s="254">
        <v>0.11248</v>
      </c>
      <c r="L102" s="255">
        <v>0.11811999999999999</v>
      </c>
      <c r="M102" s="254">
        <v>0.1229</v>
      </c>
      <c r="N102" s="254">
        <v>0.12523000000000001</v>
      </c>
      <c r="O102" s="254">
        <v>0.14783000000000002</v>
      </c>
      <c r="P102" s="256">
        <f>TRUNC(AVERAGE(D102:O104),5)</f>
        <v>0.10528999999999999</v>
      </c>
    </row>
    <row r="103" spans="1:16" x14ac:dyDescent="0.25">
      <c r="A103" s="303"/>
      <c r="B103" s="228"/>
      <c r="C103" s="229">
        <f t="shared" ref="C103:C104" si="10">C102-1</f>
        <v>2017</v>
      </c>
      <c r="D103" s="229">
        <v>0.11688999999999999</v>
      </c>
      <c r="E103" s="229">
        <v>0.11973999999999999</v>
      </c>
      <c r="F103" s="229">
        <v>9.1939999999999994E-2</v>
      </c>
      <c r="G103" s="229">
        <v>8.3330000000000001E-2</v>
      </c>
      <c r="H103" s="229">
        <v>7.6770000000000005E-2</v>
      </c>
      <c r="I103" s="230">
        <v>9.9989999999999996E-2</v>
      </c>
      <c r="J103" s="229">
        <v>0.10793</v>
      </c>
      <c r="K103" s="229">
        <v>0.10775999999999999</v>
      </c>
      <c r="L103" s="230">
        <v>0.10946</v>
      </c>
      <c r="M103" s="229">
        <v>0.10803000000000001</v>
      </c>
      <c r="N103" s="229">
        <v>0.11474000000000001</v>
      </c>
      <c r="O103" s="229">
        <v>0.12947</v>
      </c>
      <c r="P103" s="148"/>
    </row>
    <row r="104" spans="1:16" ht="15.75" thickBot="1" x14ac:dyDescent="0.3">
      <c r="A104" s="303"/>
      <c r="B104" s="257"/>
      <c r="C104" s="258">
        <f t="shared" si="10"/>
        <v>2016</v>
      </c>
      <c r="D104" s="258">
        <v>0.1139</v>
      </c>
      <c r="E104" s="258">
        <v>0.1157</v>
      </c>
      <c r="F104" s="258">
        <v>9.4689999999999996E-2</v>
      </c>
      <c r="G104" s="258">
        <v>6.8870000000000001E-2</v>
      </c>
      <c r="H104" s="258">
        <v>6.5740000000000007E-2</v>
      </c>
      <c r="I104" s="259">
        <v>7.4660000000000004E-2</v>
      </c>
      <c r="J104" s="258">
        <v>8.0110000000000001E-2</v>
      </c>
      <c r="K104" s="258">
        <v>7.7299999999999994E-2</v>
      </c>
      <c r="L104" s="259">
        <v>7.2260000000000005E-2</v>
      </c>
      <c r="M104" s="258">
        <v>6.8809999999999996E-2</v>
      </c>
      <c r="N104" s="258">
        <v>7.5880000000000003E-2</v>
      </c>
      <c r="O104" s="258">
        <v>9.0910000000000005E-2</v>
      </c>
      <c r="P104" s="260"/>
    </row>
    <row r="105" spans="1:16" x14ac:dyDescent="0.25">
      <c r="A105" s="303"/>
      <c r="B105" s="253" t="s">
        <v>17</v>
      </c>
      <c r="C105" s="254">
        <v>2018</v>
      </c>
      <c r="D105" s="254">
        <v>0.12772</v>
      </c>
      <c r="E105" s="254">
        <v>0.12891</v>
      </c>
      <c r="F105" s="254">
        <v>0.10170999999999999</v>
      </c>
      <c r="G105" s="254">
        <v>8.7819999999999995E-2</v>
      </c>
      <c r="H105" s="254">
        <v>8.131999999999999E-2</v>
      </c>
      <c r="I105" s="254">
        <v>0.10196</v>
      </c>
      <c r="J105" s="254">
        <v>0.10404999999999999</v>
      </c>
      <c r="K105" s="254">
        <v>0.10276999999999999</v>
      </c>
      <c r="L105" s="254">
        <v>0.10522000000000001</v>
      </c>
      <c r="M105" s="254">
        <v>0.11362</v>
      </c>
      <c r="N105" s="254">
        <v>0.11649</v>
      </c>
      <c r="O105" s="254">
        <v>0.13722000000000001</v>
      </c>
      <c r="P105" s="256">
        <f>TRUNC(AVERAGE(D105:O107),5)</f>
        <v>9.1420000000000001E-2</v>
      </c>
    </row>
    <row r="106" spans="1:16" x14ac:dyDescent="0.25">
      <c r="A106" s="304"/>
      <c r="B106" s="228"/>
      <c r="C106" s="229">
        <f t="shared" ref="C106:C107" si="11">C105-1</f>
        <v>2017</v>
      </c>
      <c r="D106" s="229">
        <v>0.10894</v>
      </c>
      <c r="E106" s="229">
        <v>0.11012999999999999</v>
      </c>
      <c r="F106" s="229">
        <v>8.4439999999999987E-2</v>
      </c>
      <c r="G106" s="229">
        <v>7.689E-2</v>
      </c>
      <c r="H106" s="229">
        <v>7.1889999999999996E-2</v>
      </c>
      <c r="I106" s="229">
        <v>7.9829999999999998E-2</v>
      </c>
      <c r="J106" s="229">
        <v>8.6529999999999996E-2</v>
      </c>
      <c r="K106" s="229">
        <v>8.3989999999999995E-2</v>
      </c>
      <c r="L106" s="229">
        <v>8.269E-2</v>
      </c>
      <c r="M106" s="229">
        <v>7.8760000000000011E-2</v>
      </c>
      <c r="N106" s="229">
        <v>8.6400000000000005E-2</v>
      </c>
      <c r="O106" s="229">
        <v>0.10421000000000001</v>
      </c>
      <c r="P106" s="148"/>
    </row>
    <row r="107" spans="1:16" ht="15.75" thickBot="1" x14ac:dyDescent="0.3">
      <c r="A107" s="304"/>
      <c r="B107" s="257"/>
      <c r="C107" s="258">
        <f t="shared" si="11"/>
        <v>2016</v>
      </c>
      <c r="D107" s="258">
        <v>0.11347</v>
      </c>
      <c r="E107" s="258">
        <v>0.10632999999999999</v>
      </c>
      <c r="F107" s="258">
        <v>9.0370000000000006E-2</v>
      </c>
      <c r="G107" s="258">
        <v>6.5759999999999999E-2</v>
      </c>
      <c r="H107" s="258">
        <v>6.0290000000000003E-2</v>
      </c>
      <c r="I107" s="258">
        <v>6.5570000000000003E-2</v>
      </c>
      <c r="J107" s="258">
        <v>7.3219999999999993E-2</v>
      </c>
      <c r="K107" s="258">
        <v>6.9339999999999999E-2</v>
      </c>
      <c r="L107" s="258">
        <v>6.3E-2</v>
      </c>
      <c r="M107" s="258">
        <v>6.479E-2</v>
      </c>
      <c r="N107" s="258">
        <v>6.9879999999999998E-2</v>
      </c>
      <c r="O107" s="258">
        <v>8.5690000000000002E-2</v>
      </c>
      <c r="P107" s="260"/>
    </row>
    <row r="108" spans="1:16" x14ac:dyDescent="0.25">
      <c r="A108" s="304"/>
      <c r="B108" s="253" t="s">
        <v>63</v>
      </c>
      <c r="C108" s="254">
        <v>2018</v>
      </c>
      <c r="D108" s="254">
        <v>0.12988</v>
      </c>
      <c r="E108" s="254">
        <v>0.13145000000000001</v>
      </c>
      <c r="F108" s="254">
        <v>0.10499</v>
      </c>
      <c r="G108" s="254">
        <v>9.6950000000000008E-2</v>
      </c>
      <c r="H108" s="254">
        <v>8.8710000000000011E-2</v>
      </c>
      <c r="I108" s="255">
        <v>8.7330000000000005E-2</v>
      </c>
      <c r="J108" s="254">
        <v>9.9450000000000011E-2</v>
      </c>
      <c r="K108" s="254">
        <v>9.7910000000000011E-2</v>
      </c>
      <c r="L108" s="254">
        <v>9.8210000000000006E-2</v>
      </c>
      <c r="M108" s="254">
        <v>0.10335999999999999</v>
      </c>
      <c r="N108" s="254">
        <v>0.10384</v>
      </c>
      <c r="O108" s="254">
        <v>0.12984999999999999</v>
      </c>
      <c r="P108" s="256">
        <f>TRUNC(AVERAGE(D108:O110),5)</f>
        <v>9.2219999999999996E-2</v>
      </c>
    </row>
    <row r="109" spans="1:16" x14ac:dyDescent="0.25">
      <c r="A109" s="304"/>
      <c r="B109" s="228"/>
      <c r="C109" s="229">
        <f t="shared" ref="C109:C110" si="12">C108-1</f>
        <v>2017</v>
      </c>
      <c r="D109" s="229">
        <v>0.10954999999999999</v>
      </c>
      <c r="E109" s="229">
        <v>0.11011</v>
      </c>
      <c r="F109" s="229">
        <v>8.3330000000000001E-2</v>
      </c>
      <c r="G109" s="229">
        <v>7.3539999999999994E-2</v>
      </c>
      <c r="H109" s="229">
        <v>6.5210000000000004E-2</v>
      </c>
      <c r="I109" s="229">
        <v>7.9990000000000006E-2</v>
      </c>
      <c r="J109" s="229">
        <v>8.6290000000000006E-2</v>
      </c>
      <c r="K109" s="229">
        <v>8.4599999999999995E-2</v>
      </c>
      <c r="L109" s="229">
        <v>8.0920000000000006E-2</v>
      </c>
      <c r="M109" s="229">
        <v>8.2839999999999997E-2</v>
      </c>
      <c r="N109" s="229">
        <v>9.0969999999999995E-2</v>
      </c>
      <c r="O109" s="227">
        <v>0.11101</v>
      </c>
      <c r="P109" s="148"/>
    </row>
    <row r="110" spans="1:16" ht="15.75" thickBot="1" x14ac:dyDescent="0.3">
      <c r="A110" s="305"/>
      <c r="B110" s="196"/>
      <c r="C110" s="238">
        <f t="shared" si="12"/>
        <v>2016</v>
      </c>
      <c r="D110" s="238">
        <v>0.12741</v>
      </c>
      <c r="E110" s="238">
        <v>0.12837999999999999</v>
      </c>
      <c r="F110" s="238">
        <v>0.10258</v>
      </c>
      <c r="G110" s="238">
        <v>7.4249999999999997E-2</v>
      </c>
      <c r="H110" s="238">
        <v>6.6640000000000005E-2</v>
      </c>
      <c r="I110" s="238">
        <v>6.6780000000000006E-2</v>
      </c>
      <c r="J110" s="238">
        <v>7.5679999999999997E-2</v>
      </c>
      <c r="K110" s="238">
        <v>7.1260000000000004E-2</v>
      </c>
      <c r="L110" s="238">
        <v>6.386E-2</v>
      </c>
      <c r="M110" s="238">
        <v>6.0690000000000001E-2</v>
      </c>
      <c r="N110" s="238">
        <v>6.6290000000000002E-2</v>
      </c>
      <c r="O110" s="149">
        <v>8.5989999999999997E-2</v>
      </c>
      <c r="P110" s="260"/>
    </row>
    <row r="111" spans="1:16" x14ac:dyDescent="0.25">
      <c r="B111" s="237" t="s">
        <v>273</v>
      </c>
    </row>
  </sheetData>
  <sheetProtection password="C274" sheet="1" objects="1" scenarios="1"/>
  <mergeCells count="14">
    <mergeCell ref="A90:A110"/>
    <mergeCell ref="B90:I90"/>
    <mergeCell ref="B95:I95"/>
    <mergeCell ref="A1:A39"/>
    <mergeCell ref="C1:C2"/>
    <mergeCell ref="D1:D2"/>
    <mergeCell ref="E1:E2"/>
    <mergeCell ref="B1:B2"/>
    <mergeCell ref="A42:A88"/>
    <mergeCell ref="H42:L42"/>
    <mergeCell ref="H58:L58"/>
    <mergeCell ref="B42:F42"/>
    <mergeCell ref="B58:F58"/>
    <mergeCell ref="B74:F7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41"/>
  <sheetViews>
    <sheetView workbookViewId="0">
      <selection sqref="A1:L2"/>
    </sheetView>
  </sheetViews>
  <sheetFormatPr defaultRowHeight="15" x14ac:dyDescent="0.25"/>
  <cols>
    <col min="1" max="1" width="21.85546875" style="28" customWidth="1"/>
    <col min="2" max="2" width="39.42578125" style="28" bestFit="1" customWidth="1"/>
    <col min="3" max="3" width="14.42578125" style="28" bestFit="1" customWidth="1"/>
    <col min="4" max="4" width="7.5703125" style="28" bestFit="1" customWidth="1"/>
    <col min="5" max="12" width="8.5703125" style="28" bestFit="1" customWidth="1"/>
    <col min="13" max="16384" width="9.140625" style="28"/>
  </cols>
  <sheetData>
    <row r="1" spans="1:12" x14ac:dyDescent="0.25">
      <c r="A1" s="325" t="s">
        <v>102</v>
      </c>
      <c r="B1" s="325"/>
      <c r="C1" s="325"/>
      <c r="D1" s="325"/>
      <c r="E1" s="325"/>
      <c r="F1" s="325"/>
      <c r="G1" s="325"/>
      <c r="H1" s="325"/>
      <c r="I1" s="325"/>
      <c r="J1" s="325"/>
      <c r="K1" s="325"/>
      <c r="L1" s="325"/>
    </row>
    <row r="2" spans="1:12" ht="15.75" thickBot="1" x14ac:dyDescent="0.3">
      <c r="A2" s="325"/>
      <c r="B2" s="325"/>
      <c r="C2" s="325"/>
      <c r="D2" s="325"/>
      <c r="E2" s="325"/>
      <c r="F2" s="325"/>
      <c r="G2" s="325"/>
      <c r="H2" s="325"/>
      <c r="I2" s="325"/>
      <c r="J2" s="325"/>
      <c r="K2" s="325"/>
      <c r="L2" s="325"/>
    </row>
    <row r="3" spans="1:12" ht="45.75" thickBot="1" x14ac:dyDescent="0.3">
      <c r="A3" s="65" t="s">
        <v>101</v>
      </c>
      <c r="B3" s="64" t="s">
        <v>100</v>
      </c>
      <c r="C3" s="64" t="s">
        <v>99</v>
      </c>
      <c r="D3" s="64" t="s">
        <v>98</v>
      </c>
      <c r="E3" s="63" t="s">
        <v>97</v>
      </c>
      <c r="F3" s="63" t="s">
        <v>96</v>
      </c>
      <c r="G3" s="63" t="s">
        <v>95</v>
      </c>
      <c r="H3" s="63" t="s">
        <v>94</v>
      </c>
      <c r="I3" s="63" t="s">
        <v>93</v>
      </c>
      <c r="J3" s="63" t="s">
        <v>92</v>
      </c>
      <c r="K3" s="63" t="s">
        <v>91</v>
      </c>
      <c r="L3" s="62" t="s">
        <v>90</v>
      </c>
    </row>
    <row r="4" spans="1:12" x14ac:dyDescent="0.25">
      <c r="A4" s="326" t="s">
        <v>89</v>
      </c>
      <c r="B4" s="45" t="s">
        <v>83</v>
      </c>
      <c r="C4" s="44">
        <v>2.2999999999999998</v>
      </c>
      <c r="D4" s="43" t="s">
        <v>81</v>
      </c>
      <c r="E4" s="36">
        <f>$E$9*C4</f>
        <v>0.35794899999999996</v>
      </c>
      <c r="F4" s="42">
        <f t="shared" ref="F4:H9" si="0">E4*0.912</f>
        <v>0.32644948799999995</v>
      </c>
      <c r="G4" s="42">
        <f t="shared" si="0"/>
        <v>0.29772193305599998</v>
      </c>
      <c r="H4" s="42">
        <f t="shared" si="0"/>
        <v>0.27152240294707197</v>
      </c>
      <c r="I4" s="329" t="s">
        <v>86</v>
      </c>
      <c r="J4" s="330"/>
      <c r="K4" s="330"/>
      <c r="L4" s="331"/>
    </row>
    <row r="5" spans="1:12" x14ac:dyDescent="0.25">
      <c r="A5" s="327"/>
      <c r="B5" s="40" t="s">
        <v>82</v>
      </c>
      <c r="C5" s="39">
        <v>2</v>
      </c>
      <c r="D5" s="38" t="s">
        <v>81</v>
      </c>
      <c r="E5" s="36">
        <f>$E$9*C5</f>
        <v>0.31125999999999998</v>
      </c>
      <c r="F5" s="36">
        <f t="shared" si="0"/>
        <v>0.28386911999999997</v>
      </c>
      <c r="G5" s="36">
        <f t="shared" si="0"/>
        <v>0.25888863744000001</v>
      </c>
      <c r="H5" s="36">
        <f t="shared" si="0"/>
        <v>0.23610643734528003</v>
      </c>
      <c r="I5" s="332"/>
      <c r="J5" s="333"/>
      <c r="K5" s="333"/>
      <c r="L5" s="334"/>
    </row>
    <row r="6" spans="1:12" x14ac:dyDescent="0.25">
      <c r="A6" s="327"/>
      <c r="B6" s="40" t="s">
        <v>80</v>
      </c>
      <c r="C6" s="39">
        <v>1.5</v>
      </c>
      <c r="D6" s="38" t="s">
        <v>76</v>
      </c>
      <c r="E6" s="36">
        <f>$E$9*C6</f>
        <v>0.23344499999999999</v>
      </c>
      <c r="F6" s="36">
        <f t="shared" si="0"/>
        <v>0.21290183999999998</v>
      </c>
      <c r="G6" s="36">
        <f t="shared" si="0"/>
        <v>0.19416647807999998</v>
      </c>
      <c r="H6" s="36">
        <f t="shared" si="0"/>
        <v>0.17707982800895999</v>
      </c>
      <c r="I6" s="332"/>
      <c r="J6" s="333"/>
      <c r="K6" s="333"/>
      <c r="L6" s="334"/>
    </row>
    <row r="7" spans="1:12" x14ac:dyDescent="0.25">
      <c r="A7" s="327"/>
      <c r="B7" s="40" t="s">
        <v>79</v>
      </c>
      <c r="C7" s="39">
        <v>1.25</v>
      </c>
      <c r="D7" s="38" t="s">
        <v>76</v>
      </c>
      <c r="E7" s="36">
        <f>$E$9*C7</f>
        <v>0.19453749999999997</v>
      </c>
      <c r="F7" s="36">
        <f t="shared" si="0"/>
        <v>0.17741819999999997</v>
      </c>
      <c r="G7" s="36">
        <f t="shared" si="0"/>
        <v>0.16180539839999997</v>
      </c>
      <c r="H7" s="36">
        <f t="shared" si="0"/>
        <v>0.14756652334079998</v>
      </c>
      <c r="I7" s="332"/>
      <c r="J7" s="333"/>
      <c r="K7" s="333"/>
      <c r="L7" s="334"/>
    </row>
    <row r="8" spans="1:12" x14ac:dyDescent="0.25">
      <c r="A8" s="327"/>
      <c r="B8" s="40" t="s">
        <v>78</v>
      </c>
      <c r="C8" s="39">
        <v>1.1000000000000001</v>
      </c>
      <c r="D8" s="38" t="s">
        <v>76</v>
      </c>
      <c r="E8" s="36">
        <f>$E$9*C8</f>
        <v>0.17119300000000001</v>
      </c>
      <c r="F8" s="36">
        <f t="shared" si="0"/>
        <v>0.15612801600000001</v>
      </c>
      <c r="G8" s="36">
        <f t="shared" si="0"/>
        <v>0.14238875059200001</v>
      </c>
      <c r="H8" s="36">
        <f t="shared" si="0"/>
        <v>0.129858540539904</v>
      </c>
      <c r="I8" s="332"/>
      <c r="J8" s="333"/>
      <c r="K8" s="333"/>
      <c r="L8" s="334"/>
    </row>
    <row r="9" spans="1:12" ht="15.75" thickBot="1" x14ac:dyDescent="0.3">
      <c r="A9" s="328"/>
      <c r="B9" s="34" t="s">
        <v>77</v>
      </c>
      <c r="C9" s="33">
        <v>1</v>
      </c>
      <c r="D9" s="32" t="s">
        <v>76</v>
      </c>
      <c r="E9" s="31">
        <v>0.15562999999999999</v>
      </c>
      <c r="F9" s="31">
        <f t="shared" si="0"/>
        <v>0.14193455999999999</v>
      </c>
      <c r="G9" s="31">
        <f t="shared" si="0"/>
        <v>0.12944431872000001</v>
      </c>
      <c r="H9" s="31">
        <f t="shared" si="0"/>
        <v>0.11805321867264001</v>
      </c>
      <c r="I9" s="335"/>
      <c r="J9" s="336"/>
      <c r="K9" s="336"/>
      <c r="L9" s="337"/>
    </row>
    <row r="10" spans="1:12" x14ac:dyDescent="0.25">
      <c r="A10" s="326" t="s">
        <v>88</v>
      </c>
      <c r="B10" s="45" t="s">
        <v>83</v>
      </c>
      <c r="C10" s="44">
        <v>2.2999999999999998</v>
      </c>
      <c r="D10" s="43" t="s">
        <v>81</v>
      </c>
      <c r="E10" s="36">
        <f>$E$15*C10</f>
        <v>0.35794899999999996</v>
      </c>
      <c r="F10" s="42">
        <f t="shared" ref="F10:L15" si="1">E10*0.96</f>
        <v>0.34363103999999994</v>
      </c>
      <c r="G10" s="42">
        <f t="shared" si="1"/>
        <v>0.32988579839999993</v>
      </c>
      <c r="H10" s="42">
        <f t="shared" si="1"/>
        <v>0.31669036646399989</v>
      </c>
      <c r="I10" s="47">
        <f t="shared" si="1"/>
        <v>0.30402275180543986</v>
      </c>
      <c r="J10" s="47">
        <f t="shared" si="1"/>
        <v>0.29186184173322227</v>
      </c>
      <c r="K10" s="47">
        <f t="shared" si="1"/>
        <v>0.28018736806389338</v>
      </c>
      <c r="L10" s="46">
        <f t="shared" si="1"/>
        <v>0.26897987334133766</v>
      </c>
    </row>
    <row r="11" spans="1:12" x14ac:dyDescent="0.25">
      <c r="A11" s="327"/>
      <c r="B11" s="40" t="s">
        <v>82</v>
      </c>
      <c r="C11" s="39">
        <v>2</v>
      </c>
      <c r="D11" s="38" t="s">
        <v>81</v>
      </c>
      <c r="E11" s="36">
        <f>$E$15*C11</f>
        <v>0.31125999999999998</v>
      </c>
      <c r="F11" s="36">
        <f t="shared" si="1"/>
        <v>0.29880959999999995</v>
      </c>
      <c r="G11" s="36">
        <f t="shared" si="1"/>
        <v>0.28685721599999997</v>
      </c>
      <c r="H11" s="36">
        <f t="shared" si="1"/>
        <v>0.27538292735999997</v>
      </c>
      <c r="I11" s="36">
        <f t="shared" si="1"/>
        <v>0.26436761026559996</v>
      </c>
      <c r="J11" s="36">
        <f t="shared" si="1"/>
        <v>0.25379290585497594</v>
      </c>
      <c r="K11" s="36">
        <f t="shared" si="1"/>
        <v>0.24364118962077688</v>
      </c>
      <c r="L11" s="35">
        <f t="shared" si="1"/>
        <v>0.23389554203594579</v>
      </c>
    </row>
    <row r="12" spans="1:12" x14ac:dyDescent="0.25">
      <c r="A12" s="327"/>
      <c r="B12" s="40" t="s">
        <v>80</v>
      </c>
      <c r="C12" s="39">
        <v>1.5</v>
      </c>
      <c r="D12" s="38" t="s">
        <v>76</v>
      </c>
      <c r="E12" s="36">
        <f>$E$15*C12</f>
        <v>0.23344499999999999</v>
      </c>
      <c r="F12" s="36">
        <f t="shared" si="1"/>
        <v>0.22410719999999998</v>
      </c>
      <c r="G12" s="36">
        <f t="shared" si="1"/>
        <v>0.21514291199999996</v>
      </c>
      <c r="H12" s="36">
        <f t="shared" si="1"/>
        <v>0.20653719551999997</v>
      </c>
      <c r="I12" s="36">
        <f t="shared" si="1"/>
        <v>0.19827570769919997</v>
      </c>
      <c r="J12" s="36">
        <f t="shared" si="1"/>
        <v>0.19034467939123195</v>
      </c>
      <c r="K12" s="36">
        <f t="shared" si="1"/>
        <v>0.18273089221558267</v>
      </c>
      <c r="L12" s="35">
        <f t="shared" si="1"/>
        <v>0.17542165652695935</v>
      </c>
    </row>
    <row r="13" spans="1:12" x14ac:dyDescent="0.25">
      <c r="A13" s="327"/>
      <c r="B13" s="40" t="s">
        <v>79</v>
      </c>
      <c r="C13" s="39">
        <v>1.25</v>
      </c>
      <c r="D13" s="38" t="s">
        <v>76</v>
      </c>
      <c r="E13" s="36">
        <f>$E$15*C13</f>
        <v>0.19453749999999997</v>
      </c>
      <c r="F13" s="36">
        <f t="shared" si="1"/>
        <v>0.18675599999999998</v>
      </c>
      <c r="G13" s="36">
        <f t="shared" si="1"/>
        <v>0.17928575999999996</v>
      </c>
      <c r="H13" s="36">
        <f t="shared" si="1"/>
        <v>0.17211432959999995</v>
      </c>
      <c r="I13" s="36">
        <f t="shared" si="1"/>
        <v>0.16522975641599993</v>
      </c>
      <c r="J13" s="36">
        <f t="shared" si="1"/>
        <v>0.15862056615935993</v>
      </c>
      <c r="K13" s="36">
        <f t="shared" si="1"/>
        <v>0.15227574351298553</v>
      </c>
      <c r="L13" s="35">
        <f t="shared" si="1"/>
        <v>0.14618471377246611</v>
      </c>
    </row>
    <row r="14" spans="1:12" x14ac:dyDescent="0.25">
      <c r="A14" s="327"/>
      <c r="B14" s="40" t="s">
        <v>78</v>
      </c>
      <c r="C14" s="39">
        <v>1.1000000000000001</v>
      </c>
      <c r="D14" s="38" t="s">
        <v>76</v>
      </c>
      <c r="E14" s="36">
        <f>$E$15*C14</f>
        <v>0.17119300000000001</v>
      </c>
      <c r="F14" s="36">
        <f t="shared" si="1"/>
        <v>0.16434528000000001</v>
      </c>
      <c r="G14" s="36">
        <f t="shared" si="1"/>
        <v>0.15777146880000001</v>
      </c>
      <c r="H14" s="36">
        <f t="shared" si="1"/>
        <v>0.15146061004800002</v>
      </c>
      <c r="I14" s="36">
        <f t="shared" si="1"/>
        <v>0.14540218564608001</v>
      </c>
      <c r="J14" s="36">
        <f t="shared" si="1"/>
        <v>0.13958609822023679</v>
      </c>
      <c r="K14" s="36">
        <f t="shared" si="1"/>
        <v>0.13400265429142733</v>
      </c>
      <c r="L14" s="35">
        <f t="shared" si="1"/>
        <v>0.12864254811977022</v>
      </c>
    </row>
    <row r="15" spans="1:12" ht="15.75" thickBot="1" x14ac:dyDescent="0.3">
      <c r="A15" s="327"/>
      <c r="B15" s="61" t="s">
        <v>77</v>
      </c>
      <c r="C15" s="60">
        <v>1</v>
      </c>
      <c r="D15" s="59" t="s">
        <v>76</v>
      </c>
      <c r="E15" s="58">
        <v>0.15562999999999999</v>
      </c>
      <c r="F15" s="58">
        <f t="shared" si="1"/>
        <v>0.14940479999999998</v>
      </c>
      <c r="G15" s="58">
        <f t="shared" si="1"/>
        <v>0.14342860799999999</v>
      </c>
      <c r="H15" s="58">
        <f t="shared" si="1"/>
        <v>0.13769146367999999</v>
      </c>
      <c r="I15" s="58">
        <f t="shared" si="1"/>
        <v>0.13218380513279998</v>
      </c>
      <c r="J15" s="58">
        <f t="shared" si="1"/>
        <v>0.12689645292748797</v>
      </c>
      <c r="K15" s="58">
        <f t="shared" si="1"/>
        <v>0.12182059481038844</v>
      </c>
      <c r="L15" s="57">
        <f t="shared" si="1"/>
        <v>0.11694777101797289</v>
      </c>
    </row>
    <row r="16" spans="1:12" x14ac:dyDescent="0.25">
      <c r="A16" s="326" t="s">
        <v>87</v>
      </c>
      <c r="B16" s="45" t="s">
        <v>83</v>
      </c>
      <c r="C16" s="44">
        <v>2.2999999999999998</v>
      </c>
      <c r="D16" s="56" t="s">
        <v>81</v>
      </c>
      <c r="E16" s="42">
        <f>$E$21*C16</f>
        <v>0.39100000000000001</v>
      </c>
      <c r="F16" s="55">
        <f t="shared" ref="F16:F21" si="2">E16*0.84</f>
        <v>0.32844000000000001</v>
      </c>
      <c r="G16" s="329" t="s">
        <v>86</v>
      </c>
      <c r="H16" s="330"/>
      <c r="I16" s="330"/>
      <c r="J16" s="330"/>
      <c r="K16" s="330"/>
      <c r="L16" s="331"/>
    </row>
    <row r="17" spans="1:12" x14ac:dyDescent="0.25">
      <c r="A17" s="327"/>
      <c r="B17" s="40" t="s">
        <v>82</v>
      </c>
      <c r="C17" s="39">
        <v>2</v>
      </c>
      <c r="D17" s="54" t="s">
        <v>81</v>
      </c>
      <c r="E17" s="36">
        <f>$E$21*C17</f>
        <v>0.34</v>
      </c>
      <c r="F17" s="53">
        <f t="shared" si="2"/>
        <v>0.28560000000000002</v>
      </c>
      <c r="G17" s="332"/>
      <c r="H17" s="333"/>
      <c r="I17" s="333"/>
      <c r="J17" s="333"/>
      <c r="K17" s="333"/>
      <c r="L17" s="334"/>
    </row>
    <row r="18" spans="1:12" x14ac:dyDescent="0.25">
      <c r="A18" s="327"/>
      <c r="B18" s="40" t="s">
        <v>80</v>
      </c>
      <c r="C18" s="39">
        <v>1.5</v>
      </c>
      <c r="D18" s="54" t="s">
        <v>76</v>
      </c>
      <c r="E18" s="36">
        <f>$E$21*C18</f>
        <v>0.255</v>
      </c>
      <c r="F18" s="53">
        <f t="shared" si="2"/>
        <v>0.2142</v>
      </c>
      <c r="G18" s="332"/>
      <c r="H18" s="333"/>
      <c r="I18" s="333"/>
      <c r="J18" s="333"/>
      <c r="K18" s="333"/>
      <c r="L18" s="334"/>
    </row>
    <row r="19" spans="1:12" x14ac:dyDescent="0.25">
      <c r="A19" s="327"/>
      <c r="B19" s="40" t="s">
        <v>79</v>
      </c>
      <c r="C19" s="39">
        <v>1.25</v>
      </c>
      <c r="D19" s="54" t="s">
        <v>76</v>
      </c>
      <c r="E19" s="36">
        <f>$E$21*C19</f>
        <v>0.21250000000000002</v>
      </c>
      <c r="F19" s="53">
        <f t="shared" si="2"/>
        <v>0.17850000000000002</v>
      </c>
      <c r="G19" s="332"/>
      <c r="H19" s="333"/>
      <c r="I19" s="333"/>
      <c r="J19" s="333"/>
      <c r="K19" s="333"/>
      <c r="L19" s="334"/>
    </row>
    <row r="20" spans="1:12" x14ac:dyDescent="0.25">
      <c r="A20" s="327"/>
      <c r="B20" s="40" t="s">
        <v>78</v>
      </c>
      <c r="C20" s="39">
        <v>1.1000000000000001</v>
      </c>
      <c r="D20" s="54" t="s">
        <v>76</v>
      </c>
      <c r="E20" s="36">
        <f>$E$21*C20</f>
        <v>0.18700000000000003</v>
      </c>
      <c r="F20" s="53">
        <f t="shared" si="2"/>
        <v>0.15708000000000003</v>
      </c>
      <c r="G20" s="332"/>
      <c r="H20" s="333"/>
      <c r="I20" s="333"/>
      <c r="J20" s="333"/>
      <c r="K20" s="333"/>
      <c r="L20" s="334"/>
    </row>
    <row r="21" spans="1:12" ht="15.75" thickBot="1" x14ac:dyDescent="0.3">
      <c r="A21" s="328"/>
      <c r="B21" s="34" t="s">
        <v>77</v>
      </c>
      <c r="C21" s="33">
        <v>1</v>
      </c>
      <c r="D21" s="52" t="s">
        <v>76</v>
      </c>
      <c r="E21" s="31">
        <v>0.17</v>
      </c>
      <c r="F21" s="51">
        <f t="shared" si="2"/>
        <v>0.14280000000000001</v>
      </c>
      <c r="G21" s="335"/>
      <c r="H21" s="336"/>
      <c r="I21" s="336"/>
      <c r="J21" s="336"/>
      <c r="K21" s="336"/>
      <c r="L21" s="337"/>
    </row>
    <row r="22" spans="1:12" x14ac:dyDescent="0.25">
      <c r="A22" s="327" t="s">
        <v>85</v>
      </c>
      <c r="B22" s="50" t="s">
        <v>83</v>
      </c>
      <c r="C22" s="49">
        <v>2.2999999999999998</v>
      </c>
      <c r="D22" s="48" t="s">
        <v>81</v>
      </c>
      <c r="E22" s="36">
        <f>$E$27*C22</f>
        <v>0.39100000000000001</v>
      </c>
      <c r="F22" s="47">
        <f t="shared" ref="F22:L33" si="3">E22*0.96</f>
        <v>0.37536000000000003</v>
      </c>
      <c r="G22" s="47">
        <f t="shared" si="3"/>
        <v>0.36034559999999999</v>
      </c>
      <c r="H22" s="47">
        <f t="shared" si="3"/>
        <v>0.34593177599999997</v>
      </c>
      <c r="I22" s="47">
        <f t="shared" si="3"/>
        <v>0.33209450495999998</v>
      </c>
      <c r="J22" s="47">
        <f t="shared" si="3"/>
        <v>0.3188107247616</v>
      </c>
      <c r="K22" s="47">
        <f t="shared" si="3"/>
        <v>0.30605829577113597</v>
      </c>
      <c r="L22" s="46">
        <f t="shared" si="3"/>
        <v>0.29381596394029053</v>
      </c>
    </row>
    <row r="23" spans="1:12" x14ac:dyDescent="0.25">
      <c r="A23" s="327"/>
      <c r="B23" s="40" t="s">
        <v>82</v>
      </c>
      <c r="C23" s="39">
        <v>2</v>
      </c>
      <c r="D23" s="38" t="s">
        <v>81</v>
      </c>
      <c r="E23" s="36">
        <f>$E$27*C23</f>
        <v>0.34</v>
      </c>
      <c r="F23" s="36">
        <f t="shared" si="3"/>
        <v>0.32640000000000002</v>
      </c>
      <c r="G23" s="36">
        <f t="shared" si="3"/>
        <v>0.31334400000000001</v>
      </c>
      <c r="H23" s="36">
        <f t="shared" si="3"/>
        <v>0.30081024000000001</v>
      </c>
      <c r="I23" s="36">
        <f t="shared" si="3"/>
        <v>0.28877783039999999</v>
      </c>
      <c r="J23" s="36">
        <f t="shared" si="3"/>
        <v>0.27722671718399999</v>
      </c>
      <c r="K23" s="36">
        <f t="shared" si="3"/>
        <v>0.26613764849664001</v>
      </c>
      <c r="L23" s="35">
        <f t="shared" si="3"/>
        <v>0.25549214255677438</v>
      </c>
    </row>
    <row r="24" spans="1:12" x14ac:dyDescent="0.25">
      <c r="A24" s="327"/>
      <c r="B24" s="40" t="s">
        <v>80</v>
      </c>
      <c r="C24" s="39">
        <v>1.5</v>
      </c>
      <c r="D24" s="38" t="s">
        <v>76</v>
      </c>
      <c r="E24" s="36">
        <f>$E$27*C24</f>
        <v>0.255</v>
      </c>
      <c r="F24" s="36">
        <f t="shared" si="3"/>
        <v>0.24479999999999999</v>
      </c>
      <c r="G24" s="36">
        <f t="shared" si="3"/>
        <v>0.23500799999999999</v>
      </c>
      <c r="H24" s="36">
        <f t="shared" si="3"/>
        <v>0.22560767999999998</v>
      </c>
      <c r="I24" s="36">
        <f t="shared" si="3"/>
        <v>0.21658337279999998</v>
      </c>
      <c r="J24" s="36">
        <f t="shared" si="3"/>
        <v>0.20792003788799998</v>
      </c>
      <c r="K24" s="36">
        <f t="shared" si="3"/>
        <v>0.19960323637247998</v>
      </c>
      <c r="L24" s="35">
        <f t="shared" si="3"/>
        <v>0.19161910691758077</v>
      </c>
    </row>
    <row r="25" spans="1:12" x14ac:dyDescent="0.25">
      <c r="A25" s="327"/>
      <c r="B25" s="40" t="s">
        <v>79</v>
      </c>
      <c r="C25" s="39">
        <v>1.25</v>
      </c>
      <c r="D25" s="38" t="s">
        <v>76</v>
      </c>
      <c r="E25" s="36">
        <f>$E$27*C25</f>
        <v>0.21250000000000002</v>
      </c>
      <c r="F25" s="36">
        <f t="shared" si="3"/>
        <v>0.20400000000000001</v>
      </c>
      <c r="G25" s="36">
        <f t="shared" si="3"/>
        <v>0.19584000000000001</v>
      </c>
      <c r="H25" s="36">
        <f t="shared" si="3"/>
        <v>0.18800640000000002</v>
      </c>
      <c r="I25" s="36">
        <f t="shared" si="3"/>
        <v>0.18048614400000002</v>
      </c>
      <c r="J25" s="36">
        <f t="shared" si="3"/>
        <v>0.17326669824000002</v>
      </c>
      <c r="K25" s="36">
        <f t="shared" si="3"/>
        <v>0.16633603031040001</v>
      </c>
      <c r="L25" s="35">
        <f t="shared" si="3"/>
        <v>0.159682589097984</v>
      </c>
    </row>
    <row r="26" spans="1:12" x14ac:dyDescent="0.25">
      <c r="A26" s="327"/>
      <c r="B26" s="40" t="s">
        <v>78</v>
      </c>
      <c r="C26" s="39">
        <v>1.1000000000000001</v>
      </c>
      <c r="D26" s="38" t="s">
        <v>76</v>
      </c>
      <c r="E26" s="36">
        <f>$E$27*C26</f>
        <v>0.18700000000000003</v>
      </c>
      <c r="F26" s="36">
        <f t="shared" si="3"/>
        <v>0.17952000000000001</v>
      </c>
      <c r="G26" s="36">
        <f t="shared" si="3"/>
        <v>0.1723392</v>
      </c>
      <c r="H26" s="36">
        <f t="shared" si="3"/>
        <v>0.16544563199999998</v>
      </c>
      <c r="I26" s="36">
        <f t="shared" si="3"/>
        <v>0.15882780671999996</v>
      </c>
      <c r="J26" s="36">
        <f t="shared" si="3"/>
        <v>0.15247469445119996</v>
      </c>
      <c r="K26" s="36">
        <f t="shared" si="3"/>
        <v>0.14637570667315195</v>
      </c>
      <c r="L26" s="35">
        <f t="shared" si="3"/>
        <v>0.14052067840622587</v>
      </c>
    </row>
    <row r="27" spans="1:12" ht="15.75" thickBot="1" x14ac:dyDescent="0.3">
      <c r="A27" s="328"/>
      <c r="B27" s="34" t="s">
        <v>77</v>
      </c>
      <c r="C27" s="33">
        <v>1</v>
      </c>
      <c r="D27" s="32" t="s">
        <v>76</v>
      </c>
      <c r="E27" s="31">
        <v>0.17</v>
      </c>
      <c r="F27" s="31">
        <f t="shared" si="3"/>
        <v>0.16320000000000001</v>
      </c>
      <c r="G27" s="31">
        <f t="shared" si="3"/>
        <v>0.15667200000000001</v>
      </c>
      <c r="H27" s="31">
        <f t="shared" si="3"/>
        <v>0.15040512</v>
      </c>
      <c r="I27" s="31">
        <f t="shared" si="3"/>
        <v>0.1443889152</v>
      </c>
      <c r="J27" s="31">
        <f t="shared" si="3"/>
        <v>0.138613358592</v>
      </c>
      <c r="K27" s="31">
        <f t="shared" si="3"/>
        <v>0.13306882424832001</v>
      </c>
      <c r="L27" s="30">
        <f t="shared" si="3"/>
        <v>0.12774607127838719</v>
      </c>
    </row>
    <row r="28" spans="1:12" x14ac:dyDescent="0.25">
      <c r="A28" s="326" t="s">
        <v>84</v>
      </c>
      <c r="B28" s="45" t="s">
        <v>83</v>
      </c>
      <c r="C28" s="44">
        <v>2.2999999999999998</v>
      </c>
      <c r="D28" s="43" t="s">
        <v>81</v>
      </c>
      <c r="E28" s="37">
        <f>$E$33*C28</f>
        <v>0.32862399999999997</v>
      </c>
      <c r="F28" s="42">
        <f t="shared" si="3"/>
        <v>0.31547903999999999</v>
      </c>
      <c r="G28" s="42">
        <f t="shared" si="3"/>
        <v>0.3028598784</v>
      </c>
      <c r="H28" s="42">
        <f t="shared" si="3"/>
        <v>0.29074548326400002</v>
      </c>
      <c r="I28" s="42">
        <f t="shared" si="3"/>
        <v>0.27911566393344001</v>
      </c>
      <c r="J28" s="42">
        <f t="shared" si="3"/>
        <v>0.26795103737610237</v>
      </c>
      <c r="K28" s="42">
        <f t="shared" si="3"/>
        <v>0.25723299588105825</v>
      </c>
      <c r="L28" s="41">
        <f t="shared" si="3"/>
        <v>0.24694367604581591</v>
      </c>
    </row>
    <row r="29" spans="1:12" x14ac:dyDescent="0.25">
      <c r="A29" s="327"/>
      <c r="B29" s="40" t="s">
        <v>82</v>
      </c>
      <c r="C29" s="39">
        <v>2</v>
      </c>
      <c r="D29" s="38" t="s">
        <v>81</v>
      </c>
      <c r="E29" s="37">
        <f>$E$33*C29</f>
        <v>0.28576000000000001</v>
      </c>
      <c r="F29" s="36">
        <f t="shared" si="3"/>
        <v>0.27432960000000001</v>
      </c>
      <c r="G29" s="36">
        <f t="shared" si="3"/>
        <v>0.26335641599999998</v>
      </c>
      <c r="H29" s="36">
        <f t="shared" si="3"/>
        <v>0.25282215935999997</v>
      </c>
      <c r="I29" s="36">
        <f t="shared" si="3"/>
        <v>0.24270927298559997</v>
      </c>
      <c r="J29" s="36">
        <f t="shared" si="3"/>
        <v>0.23300090206617596</v>
      </c>
      <c r="K29" s="36">
        <f t="shared" si="3"/>
        <v>0.2236808659835289</v>
      </c>
      <c r="L29" s="35">
        <f t="shared" si="3"/>
        <v>0.21473363134418774</v>
      </c>
    </row>
    <row r="30" spans="1:12" x14ac:dyDescent="0.25">
      <c r="A30" s="327"/>
      <c r="B30" s="40" t="s">
        <v>80</v>
      </c>
      <c r="C30" s="39">
        <v>1.5</v>
      </c>
      <c r="D30" s="38" t="s">
        <v>76</v>
      </c>
      <c r="E30" s="37">
        <f>$E$33*C30</f>
        <v>0.21432000000000001</v>
      </c>
      <c r="F30" s="36">
        <f t="shared" si="3"/>
        <v>0.20574719999999999</v>
      </c>
      <c r="G30" s="36">
        <f t="shared" si="3"/>
        <v>0.19751731199999997</v>
      </c>
      <c r="H30" s="36">
        <f t="shared" si="3"/>
        <v>0.18961661951999997</v>
      </c>
      <c r="I30" s="36">
        <f t="shared" si="3"/>
        <v>0.18203195473919997</v>
      </c>
      <c r="J30" s="36">
        <f t="shared" si="3"/>
        <v>0.17475067654963197</v>
      </c>
      <c r="K30" s="36">
        <f t="shared" si="3"/>
        <v>0.16776064948764668</v>
      </c>
      <c r="L30" s="35">
        <f t="shared" si="3"/>
        <v>0.1610502235081408</v>
      </c>
    </row>
    <row r="31" spans="1:12" x14ac:dyDescent="0.25">
      <c r="A31" s="327"/>
      <c r="B31" s="40" t="s">
        <v>79</v>
      </c>
      <c r="C31" s="39">
        <v>1.25</v>
      </c>
      <c r="D31" s="38" t="s">
        <v>76</v>
      </c>
      <c r="E31" s="37">
        <f>$E$33*C31</f>
        <v>0.17860000000000001</v>
      </c>
      <c r="F31" s="36">
        <f t="shared" si="3"/>
        <v>0.171456</v>
      </c>
      <c r="G31" s="36">
        <f t="shared" si="3"/>
        <v>0.16459775999999998</v>
      </c>
      <c r="H31" s="36">
        <f t="shared" si="3"/>
        <v>0.15801384959999998</v>
      </c>
      <c r="I31" s="36">
        <f t="shared" si="3"/>
        <v>0.15169329561599998</v>
      </c>
      <c r="J31" s="36">
        <f t="shared" si="3"/>
        <v>0.14562556379135996</v>
      </c>
      <c r="K31" s="36">
        <f t="shared" si="3"/>
        <v>0.13980054123970556</v>
      </c>
      <c r="L31" s="35">
        <f t="shared" si="3"/>
        <v>0.13420851959011734</v>
      </c>
    </row>
    <row r="32" spans="1:12" x14ac:dyDescent="0.25">
      <c r="A32" s="327"/>
      <c r="B32" s="40" t="s">
        <v>78</v>
      </c>
      <c r="C32" s="39">
        <v>1.1000000000000001</v>
      </c>
      <c r="D32" s="38" t="s">
        <v>76</v>
      </c>
      <c r="E32" s="37">
        <f>$E$33*C32</f>
        <v>0.15716800000000003</v>
      </c>
      <c r="F32" s="36">
        <f t="shared" si="3"/>
        <v>0.15088128000000003</v>
      </c>
      <c r="G32" s="36">
        <f t="shared" si="3"/>
        <v>0.14484602880000003</v>
      </c>
      <c r="H32" s="36">
        <f t="shared" si="3"/>
        <v>0.13905218764800001</v>
      </c>
      <c r="I32" s="36">
        <f t="shared" si="3"/>
        <v>0.13349010014208001</v>
      </c>
      <c r="J32" s="36">
        <f t="shared" si="3"/>
        <v>0.12815049613639681</v>
      </c>
      <c r="K32" s="36">
        <f t="shared" si="3"/>
        <v>0.12302447629094093</v>
      </c>
      <c r="L32" s="35">
        <f t="shared" si="3"/>
        <v>0.11810349723930329</v>
      </c>
    </row>
    <row r="33" spans="1:12" ht="15.75" thickBot="1" x14ac:dyDescent="0.3">
      <c r="A33" s="328"/>
      <c r="B33" s="34" t="s">
        <v>77</v>
      </c>
      <c r="C33" s="33">
        <v>1</v>
      </c>
      <c r="D33" s="32" t="s">
        <v>76</v>
      </c>
      <c r="E33" s="31">
        <v>0.14288000000000001</v>
      </c>
      <c r="F33" s="31">
        <f t="shared" si="3"/>
        <v>0.1371648</v>
      </c>
      <c r="G33" s="31">
        <f t="shared" si="3"/>
        <v>0.13167820799999999</v>
      </c>
      <c r="H33" s="31">
        <f t="shared" si="3"/>
        <v>0.12641107967999998</v>
      </c>
      <c r="I33" s="31">
        <f t="shared" si="3"/>
        <v>0.12135463649279998</v>
      </c>
      <c r="J33" s="31">
        <f t="shared" si="3"/>
        <v>0.11650045103308798</v>
      </c>
      <c r="K33" s="31">
        <f t="shared" si="3"/>
        <v>0.11184043299176445</v>
      </c>
      <c r="L33" s="30">
        <f t="shared" si="3"/>
        <v>0.10736681567209387</v>
      </c>
    </row>
    <row r="34" spans="1:12" x14ac:dyDescent="0.25">
      <c r="A34" s="29" t="s">
        <v>57</v>
      </c>
    </row>
    <row r="35" spans="1:12" ht="111" customHeight="1" x14ac:dyDescent="0.25">
      <c r="A35" s="324" t="s">
        <v>75</v>
      </c>
      <c r="B35" s="324"/>
      <c r="C35" s="324"/>
      <c r="D35" s="324"/>
      <c r="E35" s="324"/>
      <c r="F35" s="324"/>
      <c r="G35" s="324"/>
      <c r="H35" s="324"/>
      <c r="I35" s="324"/>
      <c r="J35" s="324"/>
      <c r="K35" s="324"/>
      <c r="L35" s="324"/>
    </row>
    <row r="36" spans="1:12" ht="31.5" customHeight="1" x14ac:dyDescent="0.25">
      <c r="A36" s="324" t="s">
        <v>74</v>
      </c>
      <c r="B36" s="324"/>
      <c r="C36" s="324"/>
      <c r="D36" s="324"/>
      <c r="E36" s="324"/>
      <c r="F36" s="324"/>
      <c r="G36" s="324"/>
      <c r="H36" s="324"/>
      <c r="I36" s="324"/>
      <c r="J36" s="324"/>
      <c r="K36" s="324"/>
      <c r="L36" s="324"/>
    </row>
    <row r="37" spans="1:12" ht="31.5" customHeight="1" x14ac:dyDescent="0.25">
      <c r="A37" s="324" t="s">
        <v>73</v>
      </c>
      <c r="B37" s="324"/>
      <c r="C37" s="324"/>
      <c r="D37" s="324"/>
      <c r="E37" s="324"/>
      <c r="F37" s="324"/>
      <c r="G37" s="324"/>
      <c r="H37" s="324"/>
      <c r="I37" s="324"/>
      <c r="J37" s="324"/>
      <c r="K37" s="324"/>
      <c r="L37" s="324"/>
    </row>
    <row r="38" spans="1:12" ht="75.75" customHeight="1" x14ac:dyDescent="0.25">
      <c r="A38" s="324" t="s">
        <v>72</v>
      </c>
      <c r="B38" s="324"/>
      <c r="C38" s="324"/>
      <c r="D38" s="324"/>
      <c r="E38" s="324"/>
      <c r="F38" s="324"/>
      <c r="G38" s="324"/>
      <c r="H38" s="324"/>
      <c r="I38" s="324"/>
      <c r="J38" s="324"/>
      <c r="K38" s="324"/>
      <c r="L38" s="324"/>
    </row>
    <row r="39" spans="1:12" ht="30" customHeight="1" x14ac:dyDescent="0.25">
      <c r="A39" s="324" t="s">
        <v>71</v>
      </c>
      <c r="B39" s="324"/>
      <c r="C39" s="324"/>
      <c r="D39" s="324"/>
      <c r="E39" s="324"/>
      <c r="F39" s="324"/>
      <c r="G39" s="324"/>
      <c r="H39" s="324"/>
      <c r="I39" s="324"/>
      <c r="J39" s="324"/>
      <c r="K39" s="324"/>
      <c r="L39" s="324"/>
    </row>
    <row r="40" spans="1:12" ht="75.75" customHeight="1" x14ac:dyDescent="0.25">
      <c r="A40" s="323" t="s">
        <v>236</v>
      </c>
      <c r="B40" s="323"/>
      <c r="C40" s="323"/>
      <c r="D40" s="323"/>
      <c r="E40" s="323"/>
      <c r="F40" s="323"/>
      <c r="G40" s="323"/>
      <c r="H40" s="323"/>
      <c r="I40" s="323"/>
      <c r="J40" s="323"/>
      <c r="K40" s="323"/>
      <c r="L40" s="323"/>
    </row>
    <row r="41" spans="1:12" ht="30.75" customHeight="1" x14ac:dyDescent="0.25">
      <c r="A41" s="323" t="s">
        <v>70</v>
      </c>
      <c r="B41" s="323"/>
      <c r="C41" s="323"/>
      <c r="D41" s="323"/>
      <c r="E41" s="323"/>
      <c r="F41" s="323"/>
      <c r="G41" s="323"/>
      <c r="H41" s="323"/>
      <c r="I41" s="323"/>
      <c r="J41" s="323"/>
      <c r="K41" s="323"/>
      <c r="L41" s="323"/>
    </row>
  </sheetData>
  <sheetProtection password="C274" sheet="1" objects="1" scenarios="1"/>
  <mergeCells count="15">
    <mergeCell ref="A41:L41"/>
    <mergeCell ref="A40:L40"/>
    <mergeCell ref="A39:L39"/>
    <mergeCell ref="A1:L2"/>
    <mergeCell ref="A10:A15"/>
    <mergeCell ref="A22:A27"/>
    <mergeCell ref="A28:A33"/>
    <mergeCell ref="A4:A9"/>
    <mergeCell ref="A16:A21"/>
    <mergeCell ref="G16:L21"/>
    <mergeCell ref="I4:L9"/>
    <mergeCell ref="A35:L35"/>
    <mergeCell ref="A36:L36"/>
    <mergeCell ref="A38:L38"/>
    <mergeCell ref="A37:L37"/>
  </mergeCells>
  <pageMargins left="0.7" right="0.7" top="0.75" bottom="0.75" header="0.3" footer="0.3"/>
  <pageSetup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20"/>
  <sheetViews>
    <sheetView workbookViewId="0">
      <selection sqref="A1:J2"/>
    </sheetView>
  </sheetViews>
  <sheetFormatPr defaultRowHeight="15" x14ac:dyDescent="0.25"/>
  <cols>
    <col min="1" max="1" width="13.5703125" style="28" bestFit="1" customWidth="1"/>
    <col min="2" max="2" width="48.7109375" style="28" bestFit="1" customWidth="1"/>
    <col min="3" max="10" width="14" style="28" customWidth="1"/>
    <col min="11" max="16384" width="9.140625" style="28"/>
  </cols>
  <sheetData>
    <row r="1" spans="1:12" ht="15" customHeight="1" x14ac:dyDescent="0.25">
      <c r="A1" s="325" t="s">
        <v>134</v>
      </c>
      <c r="B1" s="325"/>
      <c r="C1" s="325"/>
      <c r="D1" s="325"/>
      <c r="E1" s="325"/>
      <c r="F1" s="325"/>
      <c r="G1" s="325"/>
      <c r="H1" s="325"/>
      <c r="I1" s="325"/>
      <c r="J1" s="325"/>
      <c r="K1" s="91"/>
      <c r="L1" s="91"/>
    </row>
    <row r="2" spans="1:12" ht="15.75" customHeight="1" thickBot="1" x14ac:dyDescent="0.3">
      <c r="A2" s="325"/>
      <c r="B2" s="325"/>
      <c r="C2" s="325"/>
      <c r="D2" s="325"/>
      <c r="E2" s="325"/>
      <c r="F2" s="325"/>
      <c r="G2" s="325"/>
      <c r="H2" s="325"/>
      <c r="I2" s="325"/>
      <c r="J2" s="325"/>
      <c r="K2" s="91"/>
      <c r="L2" s="91"/>
    </row>
    <row r="3" spans="1:12" x14ac:dyDescent="0.25">
      <c r="A3" s="347" t="s">
        <v>133</v>
      </c>
      <c r="B3" s="340" t="s">
        <v>132</v>
      </c>
      <c r="C3" s="340" t="s">
        <v>131</v>
      </c>
      <c r="D3" s="341"/>
      <c r="E3" s="341"/>
      <c r="F3" s="341"/>
      <c r="G3" s="341"/>
      <c r="H3" s="341"/>
      <c r="I3" s="341"/>
      <c r="J3" s="342"/>
    </row>
    <row r="4" spans="1:12" ht="26.25" thickBot="1" x14ac:dyDescent="0.3">
      <c r="A4" s="348"/>
      <c r="B4" s="346"/>
      <c r="C4" s="90" t="s">
        <v>130</v>
      </c>
      <c r="D4" s="89" t="s">
        <v>129</v>
      </c>
      <c r="E4" s="89" t="s">
        <v>128</v>
      </c>
      <c r="F4" s="89" t="s">
        <v>127</v>
      </c>
      <c r="G4" s="89" t="s">
        <v>126</v>
      </c>
      <c r="H4" s="89" t="s">
        <v>125</v>
      </c>
      <c r="I4" s="89" t="s">
        <v>124</v>
      </c>
      <c r="J4" s="88" t="s">
        <v>123</v>
      </c>
    </row>
    <row r="5" spans="1:12" x14ac:dyDescent="0.25">
      <c r="A5" s="343" t="s">
        <v>122</v>
      </c>
      <c r="B5" s="87" t="s">
        <v>121</v>
      </c>
      <c r="C5" s="86">
        <v>0.02</v>
      </c>
      <c r="D5" s="85">
        <f t="shared" ref="D5:J14" si="0">C5*0.96</f>
        <v>1.9199999999999998E-2</v>
      </c>
      <c r="E5" s="84">
        <f t="shared" si="0"/>
        <v>1.8431999999999997E-2</v>
      </c>
      <c r="F5" s="84">
        <f t="shared" si="0"/>
        <v>1.7694719999999997E-2</v>
      </c>
      <c r="G5" s="84">
        <f t="shared" si="0"/>
        <v>1.6986931199999996E-2</v>
      </c>
      <c r="H5" s="84">
        <f t="shared" si="0"/>
        <v>1.6307453951999996E-2</v>
      </c>
      <c r="I5" s="84">
        <f t="shared" si="0"/>
        <v>1.5655155793919996E-2</v>
      </c>
      <c r="J5" s="83">
        <f t="shared" si="0"/>
        <v>1.5028949562163196E-2</v>
      </c>
    </row>
    <row r="6" spans="1:12" x14ac:dyDescent="0.25">
      <c r="A6" s="344"/>
      <c r="B6" s="82" t="s">
        <v>120</v>
      </c>
      <c r="C6" s="81">
        <v>0.03</v>
      </c>
      <c r="D6" s="80">
        <f t="shared" si="0"/>
        <v>2.8799999999999999E-2</v>
      </c>
      <c r="E6" s="79">
        <f t="shared" si="0"/>
        <v>2.7647999999999999E-2</v>
      </c>
      <c r="F6" s="79">
        <f t="shared" si="0"/>
        <v>2.6542079999999999E-2</v>
      </c>
      <c r="G6" s="79">
        <f t="shared" si="0"/>
        <v>2.5480396799999999E-2</v>
      </c>
      <c r="H6" s="79">
        <f t="shared" si="0"/>
        <v>2.4461180927999999E-2</v>
      </c>
      <c r="I6" s="79">
        <f t="shared" si="0"/>
        <v>2.3482733690879998E-2</v>
      </c>
      <c r="J6" s="78">
        <f t="shared" si="0"/>
        <v>2.2543424343244797E-2</v>
      </c>
    </row>
    <row r="7" spans="1:12" x14ac:dyDescent="0.25">
      <c r="A7" s="344"/>
      <c r="B7" s="82" t="s">
        <v>119</v>
      </c>
      <c r="C7" s="81">
        <v>0.03</v>
      </c>
      <c r="D7" s="80">
        <f t="shared" si="0"/>
        <v>2.8799999999999999E-2</v>
      </c>
      <c r="E7" s="79">
        <f t="shared" si="0"/>
        <v>2.7647999999999999E-2</v>
      </c>
      <c r="F7" s="79">
        <f t="shared" si="0"/>
        <v>2.6542079999999999E-2</v>
      </c>
      <c r="G7" s="79">
        <f t="shared" si="0"/>
        <v>2.5480396799999999E-2</v>
      </c>
      <c r="H7" s="79">
        <f t="shared" si="0"/>
        <v>2.4461180927999999E-2</v>
      </c>
      <c r="I7" s="79">
        <f t="shared" si="0"/>
        <v>2.3482733690879998E-2</v>
      </c>
      <c r="J7" s="78">
        <f t="shared" si="0"/>
        <v>2.2543424343244797E-2</v>
      </c>
    </row>
    <row r="8" spans="1:12" x14ac:dyDescent="0.25">
      <c r="A8" s="344"/>
      <c r="B8" s="82" t="s">
        <v>118</v>
      </c>
      <c r="C8" s="81">
        <v>0.04</v>
      </c>
      <c r="D8" s="80">
        <f t="shared" si="0"/>
        <v>3.8399999999999997E-2</v>
      </c>
      <c r="E8" s="79">
        <f t="shared" si="0"/>
        <v>3.6863999999999994E-2</v>
      </c>
      <c r="F8" s="79">
        <f t="shared" si="0"/>
        <v>3.5389439999999994E-2</v>
      </c>
      <c r="G8" s="79">
        <f t="shared" si="0"/>
        <v>3.3973862399999992E-2</v>
      </c>
      <c r="H8" s="79">
        <f t="shared" si="0"/>
        <v>3.2614907903999991E-2</v>
      </c>
      <c r="I8" s="79">
        <f t="shared" si="0"/>
        <v>3.1310311587839992E-2</v>
      </c>
      <c r="J8" s="78">
        <f t="shared" si="0"/>
        <v>3.0057899124326392E-2</v>
      </c>
    </row>
    <row r="9" spans="1:12" x14ac:dyDescent="0.25">
      <c r="A9" s="344"/>
      <c r="B9" s="82" t="s">
        <v>117</v>
      </c>
      <c r="C9" s="81">
        <v>0.06</v>
      </c>
      <c r="D9" s="80">
        <f t="shared" si="0"/>
        <v>5.7599999999999998E-2</v>
      </c>
      <c r="E9" s="79">
        <f t="shared" si="0"/>
        <v>5.5295999999999998E-2</v>
      </c>
      <c r="F9" s="79">
        <f t="shared" si="0"/>
        <v>5.3084159999999998E-2</v>
      </c>
      <c r="G9" s="79">
        <f t="shared" si="0"/>
        <v>5.0960793599999998E-2</v>
      </c>
      <c r="H9" s="79">
        <f t="shared" si="0"/>
        <v>4.8922361855999998E-2</v>
      </c>
      <c r="I9" s="79">
        <f t="shared" si="0"/>
        <v>4.6965467381759995E-2</v>
      </c>
      <c r="J9" s="78">
        <f t="shared" si="0"/>
        <v>4.5086848686489593E-2</v>
      </c>
    </row>
    <row r="10" spans="1:12" ht="15.75" thickBot="1" x14ac:dyDescent="0.3">
      <c r="A10" s="345"/>
      <c r="B10" s="77" t="s">
        <v>116</v>
      </c>
      <c r="C10" s="76">
        <v>0.06</v>
      </c>
      <c r="D10" s="75">
        <f t="shared" si="0"/>
        <v>5.7599999999999998E-2</v>
      </c>
      <c r="E10" s="74">
        <f t="shared" si="0"/>
        <v>5.5295999999999998E-2</v>
      </c>
      <c r="F10" s="74">
        <f t="shared" si="0"/>
        <v>5.3084159999999998E-2</v>
      </c>
      <c r="G10" s="74">
        <f t="shared" si="0"/>
        <v>5.0960793599999998E-2</v>
      </c>
      <c r="H10" s="74">
        <f t="shared" si="0"/>
        <v>4.8922361855999998E-2</v>
      </c>
      <c r="I10" s="74">
        <f t="shared" si="0"/>
        <v>4.6965467381759995E-2</v>
      </c>
      <c r="J10" s="73">
        <f t="shared" si="0"/>
        <v>4.5086848686489593E-2</v>
      </c>
    </row>
    <row r="11" spans="1:12" x14ac:dyDescent="0.25">
      <c r="A11" s="343" t="s">
        <v>115</v>
      </c>
      <c r="B11" s="87" t="s">
        <v>114</v>
      </c>
      <c r="C11" s="86">
        <v>0.05</v>
      </c>
      <c r="D11" s="85">
        <f t="shared" si="0"/>
        <v>4.8000000000000001E-2</v>
      </c>
      <c r="E11" s="84">
        <f t="shared" si="0"/>
        <v>4.6079999999999996E-2</v>
      </c>
      <c r="F11" s="84">
        <f t="shared" si="0"/>
        <v>4.4236799999999993E-2</v>
      </c>
      <c r="G11" s="84">
        <f t="shared" si="0"/>
        <v>4.2467327999999992E-2</v>
      </c>
      <c r="H11" s="84">
        <f t="shared" si="0"/>
        <v>4.0768634879999988E-2</v>
      </c>
      <c r="I11" s="84">
        <f t="shared" si="0"/>
        <v>3.9137889484799987E-2</v>
      </c>
      <c r="J11" s="83">
        <f t="shared" si="0"/>
        <v>3.7572373905407984E-2</v>
      </c>
    </row>
    <row r="12" spans="1:12" x14ac:dyDescent="0.25">
      <c r="A12" s="344"/>
      <c r="B12" s="82" t="s">
        <v>113</v>
      </c>
      <c r="C12" s="81">
        <v>0.03</v>
      </c>
      <c r="D12" s="80">
        <f t="shared" si="0"/>
        <v>2.8799999999999999E-2</v>
      </c>
      <c r="E12" s="79">
        <f t="shared" si="0"/>
        <v>2.7647999999999999E-2</v>
      </c>
      <c r="F12" s="79">
        <f t="shared" si="0"/>
        <v>2.6542079999999999E-2</v>
      </c>
      <c r="G12" s="79">
        <f t="shared" si="0"/>
        <v>2.5480396799999999E-2</v>
      </c>
      <c r="H12" s="79">
        <f t="shared" si="0"/>
        <v>2.4461180927999999E-2</v>
      </c>
      <c r="I12" s="79">
        <f t="shared" si="0"/>
        <v>2.3482733690879998E-2</v>
      </c>
      <c r="J12" s="78">
        <f t="shared" si="0"/>
        <v>2.2543424343244797E-2</v>
      </c>
    </row>
    <row r="13" spans="1:12" x14ac:dyDescent="0.25">
      <c r="A13" s="344"/>
      <c r="B13" s="82" t="s">
        <v>112</v>
      </c>
      <c r="C13" s="81">
        <v>0.06</v>
      </c>
      <c r="D13" s="80">
        <f t="shared" si="0"/>
        <v>5.7599999999999998E-2</v>
      </c>
      <c r="E13" s="79">
        <f t="shared" si="0"/>
        <v>5.5295999999999998E-2</v>
      </c>
      <c r="F13" s="79">
        <f t="shared" si="0"/>
        <v>5.3084159999999998E-2</v>
      </c>
      <c r="G13" s="79">
        <f t="shared" si="0"/>
        <v>5.0960793599999998E-2</v>
      </c>
      <c r="H13" s="79">
        <f t="shared" si="0"/>
        <v>4.8922361855999998E-2</v>
      </c>
      <c r="I13" s="79">
        <f t="shared" si="0"/>
        <v>4.6965467381759995E-2</v>
      </c>
      <c r="J13" s="78">
        <f t="shared" si="0"/>
        <v>4.5086848686489593E-2</v>
      </c>
    </row>
    <row r="14" spans="1:12" ht="15.75" thickBot="1" x14ac:dyDescent="0.3">
      <c r="A14" s="345"/>
      <c r="B14" s="77" t="s">
        <v>111</v>
      </c>
      <c r="C14" s="76">
        <v>0.02</v>
      </c>
      <c r="D14" s="75">
        <f t="shared" si="0"/>
        <v>1.9199999999999998E-2</v>
      </c>
      <c r="E14" s="74">
        <f t="shared" si="0"/>
        <v>1.8431999999999997E-2</v>
      </c>
      <c r="F14" s="74">
        <f t="shared" si="0"/>
        <v>1.7694719999999997E-2</v>
      </c>
      <c r="G14" s="74">
        <f t="shared" si="0"/>
        <v>1.6986931199999996E-2</v>
      </c>
      <c r="H14" s="74">
        <f t="shared" si="0"/>
        <v>1.6307453951999996E-2</v>
      </c>
      <c r="I14" s="74">
        <f t="shared" si="0"/>
        <v>1.5655155793919996E-2</v>
      </c>
      <c r="J14" s="73">
        <f t="shared" si="0"/>
        <v>1.5028949562163196E-2</v>
      </c>
    </row>
    <row r="15" spans="1:12" ht="15.75" thickBot="1" x14ac:dyDescent="0.3">
      <c r="A15" s="72" t="s">
        <v>110</v>
      </c>
      <c r="B15" s="71" t="s">
        <v>109</v>
      </c>
      <c r="C15" s="70" t="s">
        <v>108</v>
      </c>
      <c r="D15" s="69" t="s">
        <v>108</v>
      </c>
      <c r="E15" s="68" t="s">
        <v>108</v>
      </c>
      <c r="F15" s="68" t="s">
        <v>108</v>
      </c>
      <c r="G15" s="68" t="s">
        <v>108</v>
      </c>
      <c r="H15" s="68" t="s">
        <v>108</v>
      </c>
      <c r="I15" s="68" t="s">
        <v>108</v>
      </c>
      <c r="J15" s="67" t="s">
        <v>108</v>
      </c>
    </row>
    <row r="16" spans="1:12" ht="15.75" thickBot="1" x14ac:dyDescent="0.3">
      <c r="A16" s="72" t="s">
        <v>107</v>
      </c>
      <c r="B16" s="71" t="s">
        <v>106</v>
      </c>
      <c r="C16" s="70">
        <v>0.01</v>
      </c>
      <c r="D16" s="69">
        <f t="shared" ref="D16:J16" si="1">C16*0.96</f>
        <v>9.5999999999999992E-3</v>
      </c>
      <c r="E16" s="68">
        <f t="shared" si="1"/>
        <v>9.2159999999999985E-3</v>
      </c>
      <c r="F16" s="68">
        <f t="shared" si="1"/>
        <v>8.8473599999999986E-3</v>
      </c>
      <c r="G16" s="68">
        <f t="shared" si="1"/>
        <v>8.493465599999998E-3</v>
      </c>
      <c r="H16" s="68">
        <f t="shared" si="1"/>
        <v>8.1537269759999979E-3</v>
      </c>
      <c r="I16" s="68">
        <f t="shared" si="1"/>
        <v>7.8275778969599981E-3</v>
      </c>
      <c r="J16" s="67">
        <f t="shared" si="1"/>
        <v>7.514474781081598E-3</v>
      </c>
    </row>
    <row r="17" spans="1:10" x14ac:dyDescent="0.25">
      <c r="A17" s="66" t="s">
        <v>57</v>
      </c>
    </row>
    <row r="18" spans="1:10" ht="48" customHeight="1" x14ac:dyDescent="0.25">
      <c r="A18" s="323" t="s">
        <v>105</v>
      </c>
      <c r="B18" s="323"/>
      <c r="C18" s="323"/>
      <c r="D18" s="323"/>
      <c r="E18" s="323"/>
      <c r="F18" s="323"/>
      <c r="G18" s="323"/>
      <c r="H18" s="323"/>
      <c r="I18" s="323"/>
      <c r="J18" s="323"/>
    </row>
    <row r="19" spans="1:10" ht="33" customHeight="1" x14ac:dyDescent="0.25">
      <c r="A19" s="338" t="s">
        <v>104</v>
      </c>
      <c r="B19" s="338"/>
      <c r="C19" s="338"/>
      <c r="D19" s="338"/>
      <c r="E19" s="338"/>
      <c r="F19" s="338"/>
      <c r="G19" s="338"/>
      <c r="H19" s="338"/>
      <c r="I19" s="338"/>
      <c r="J19" s="338"/>
    </row>
    <row r="20" spans="1:10" ht="34.5" customHeight="1" x14ac:dyDescent="0.25">
      <c r="A20" s="339" t="s">
        <v>103</v>
      </c>
      <c r="B20" s="339"/>
      <c r="C20" s="339"/>
      <c r="D20" s="339"/>
      <c r="E20" s="339"/>
      <c r="F20" s="339"/>
      <c r="G20" s="339"/>
      <c r="H20" s="339"/>
      <c r="I20" s="339"/>
      <c r="J20" s="339"/>
    </row>
  </sheetData>
  <sheetProtection password="C274" sheet="1" objects="1" scenarios="1"/>
  <mergeCells count="9">
    <mergeCell ref="A19:J19"/>
    <mergeCell ref="A20:J20"/>
    <mergeCell ref="C3:J3"/>
    <mergeCell ref="A1:J2"/>
    <mergeCell ref="A18:J18"/>
    <mergeCell ref="A5:A10"/>
    <mergeCell ref="A11:A14"/>
    <mergeCell ref="B3:B4"/>
    <mergeCell ref="A3:A4"/>
  </mergeCells>
  <pageMargins left="0.7" right="0.7" top="0.75" bottom="0.75" header="0.3" footer="0.3"/>
  <pageSetup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5" x14ac:dyDescent="0.25"/>
  <sheetData>
    <row r="2" spans="1:1" x14ac:dyDescent="0.25">
      <c r="A2" t="s">
        <v>316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28"/>
  <sheetViews>
    <sheetView workbookViewId="0">
      <selection activeCell="H37" sqref="H37:H44"/>
    </sheetView>
  </sheetViews>
  <sheetFormatPr defaultRowHeight="15" x14ac:dyDescent="0.25"/>
  <cols>
    <col min="1" max="1" width="30.28515625" customWidth="1"/>
    <col min="2" max="2" width="18.42578125" customWidth="1"/>
    <col min="3" max="3" width="23.28515625" customWidth="1"/>
    <col min="4" max="4" width="23.85546875" customWidth="1"/>
    <col min="5" max="5" width="17.140625" customWidth="1"/>
    <col min="6" max="6" width="23.7109375" customWidth="1"/>
    <col min="7" max="7" width="25.7109375" customWidth="1"/>
    <col min="8" max="8" width="33.42578125" customWidth="1"/>
    <col min="9" max="9" width="24.85546875" customWidth="1"/>
  </cols>
  <sheetData>
    <row r="1" spans="1:8" x14ac:dyDescent="0.25">
      <c r="A1" t="s">
        <v>101</v>
      </c>
    </row>
    <row r="2" spans="1:8" x14ac:dyDescent="0.25">
      <c r="A2" t="s">
        <v>185</v>
      </c>
    </row>
    <row r="3" spans="1:8" x14ac:dyDescent="0.25">
      <c r="A3" t="s">
        <v>140</v>
      </c>
    </row>
    <row r="4" spans="1:8" x14ac:dyDescent="0.25">
      <c r="A4" t="s">
        <v>156</v>
      </c>
    </row>
    <row r="6" spans="1:8" x14ac:dyDescent="0.25">
      <c r="A6" t="s">
        <v>185</v>
      </c>
      <c r="B6" t="s">
        <v>140</v>
      </c>
      <c r="C6" t="s">
        <v>156</v>
      </c>
    </row>
    <row r="7" spans="1:8" x14ac:dyDescent="0.25">
      <c r="A7" t="s">
        <v>157</v>
      </c>
      <c r="B7" t="s">
        <v>159</v>
      </c>
      <c r="C7" s="280" t="s">
        <v>20</v>
      </c>
    </row>
    <row r="8" spans="1:8" x14ac:dyDescent="0.25">
      <c r="A8" t="s">
        <v>158</v>
      </c>
      <c r="C8" s="280" t="s">
        <v>160</v>
      </c>
    </row>
    <row r="9" spans="1:8" x14ac:dyDescent="0.25">
      <c r="C9" s="280" t="s">
        <v>314</v>
      </c>
    </row>
    <row r="10" spans="1:8" x14ac:dyDescent="0.25">
      <c r="C10" s="280" t="s">
        <v>161</v>
      </c>
    </row>
    <row r="11" spans="1:8" s="243" customFormat="1" x14ac:dyDescent="0.25"/>
    <row r="13" spans="1:8" x14ac:dyDescent="0.25">
      <c r="C13" t="s">
        <v>159</v>
      </c>
    </row>
    <row r="14" spans="1:8" ht="15.75" thickBot="1" x14ac:dyDescent="0.3">
      <c r="A14" t="s">
        <v>157</v>
      </c>
      <c r="B14" t="s">
        <v>158</v>
      </c>
      <c r="C14" s="7" t="s">
        <v>24</v>
      </c>
      <c r="D14" t="s">
        <v>20</v>
      </c>
      <c r="E14" t="s">
        <v>160</v>
      </c>
      <c r="F14" t="s">
        <v>314</v>
      </c>
      <c r="G14" t="s">
        <v>161</v>
      </c>
      <c r="H14" s="243" t="s">
        <v>162</v>
      </c>
    </row>
    <row r="15" spans="1:8" x14ac:dyDescent="0.25">
      <c r="A15" s="7" t="s">
        <v>5</v>
      </c>
      <c r="B15" s="7" t="s">
        <v>5</v>
      </c>
      <c r="C15" s="7" t="s">
        <v>25</v>
      </c>
      <c r="D15" s="284" t="s">
        <v>5</v>
      </c>
      <c r="E15" s="284" t="s">
        <v>5</v>
      </c>
      <c r="F15" s="284" t="s">
        <v>5</v>
      </c>
      <c r="G15" s="283" t="s">
        <v>5</v>
      </c>
      <c r="H15" s="243" t="s">
        <v>5</v>
      </c>
    </row>
    <row r="16" spans="1:8" x14ac:dyDescent="0.25">
      <c r="A16" s="7" t="s">
        <v>8</v>
      </c>
      <c r="B16" s="7" t="s">
        <v>8</v>
      </c>
      <c r="C16" s="7" t="s">
        <v>26</v>
      </c>
      <c r="D16" s="284" t="s">
        <v>8</v>
      </c>
      <c r="E16" s="284" t="s">
        <v>8</v>
      </c>
      <c r="F16" s="284" t="s">
        <v>8</v>
      </c>
      <c r="G16" s="281" t="s">
        <v>8</v>
      </c>
      <c r="H16" s="243" t="s">
        <v>8</v>
      </c>
    </row>
    <row r="17" spans="1:8" x14ac:dyDescent="0.25">
      <c r="A17" s="7" t="s">
        <v>12</v>
      </c>
      <c r="B17" s="7" t="s">
        <v>12</v>
      </c>
      <c r="C17" s="7" t="s">
        <v>27</v>
      </c>
      <c r="D17" s="284" t="s">
        <v>49</v>
      </c>
      <c r="E17" s="284" t="s">
        <v>49</v>
      </c>
      <c r="F17" s="284" t="s">
        <v>49</v>
      </c>
      <c r="G17" s="281" t="s">
        <v>49</v>
      </c>
      <c r="H17" s="243" t="s">
        <v>49</v>
      </c>
    </row>
    <row r="18" spans="1:8" ht="15.75" thickBot="1" x14ac:dyDescent="0.3">
      <c r="A18" s="7" t="s">
        <v>6</v>
      </c>
      <c r="B18" s="7" t="s">
        <v>6</v>
      </c>
      <c r="C18" s="7" t="s">
        <v>28</v>
      </c>
      <c r="D18" s="284" t="s">
        <v>12</v>
      </c>
      <c r="E18" s="284" t="s">
        <v>12</v>
      </c>
      <c r="F18" s="284" t="s">
        <v>12</v>
      </c>
      <c r="G18" s="281" t="s">
        <v>12</v>
      </c>
      <c r="H18" s="243" t="s">
        <v>12</v>
      </c>
    </row>
    <row r="19" spans="1:8" x14ac:dyDescent="0.25">
      <c r="A19" s="7" t="s">
        <v>200</v>
      </c>
      <c r="B19" s="7" t="s">
        <v>7</v>
      </c>
      <c r="C19" s="7" t="s">
        <v>29</v>
      </c>
      <c r="D19" s="270" t="s">
        <v>278</v>
      </c>
      <c r="E19" s="274" t="s">
        <v>274</v>
      </c>
      <c r="F19" s="278" t="s">
        <v>285</v>
      </c>
      <c r="G19" s="281">
        <v>23</v>
      </c>
    </row>
    <row r="20" spans="1:8" x14ac:dyDescent="0.25">
      <c r="A20" s="7" t="s">
        <v>223</v>
      </c>
      <c r="B20" s="7" t="s">
        <v>9</v>
      </c>
      <c r="D20" s="271" t="s">
        <v>279</v>
      </c>
      <c r="E20" s="275" t="s">
        <v>275</v>
      </c>
      <c r="F20" s="277" t="s">
        <v>286</v>
      </c>
      <c r="G20" s="281">
        <v>24</v>
      </c>
    </row>
    <row r="21" spans="1:8" x14ac:dyDescent="0.25">
      <c r="A21" s="96" t="s">
        <v>201</v>
      </c>
      <c r="B21" s="18"/>
      <c r="D21" s="272" t="s">
        <v>280</v>
      </c>
      <c r="E21" s="275" t="s">
        <v>276</v>
      </c>
      <c r="F21" s="277" t="s">
        <v>287</v>
      </c>
      <c r="G21" s="281" t="s">
        <v>50</v>
      </c>
    </row>
    <row r="22" spans="1:8" x14ac:dyDescent="0.25">
      <c r="A22" s="97" t="s">
        <v>202</v>
      </c>
      <c r="D22" s="273" t="s">
        <v>281</v>
      </c>
      <c r="E22" s="275" t="s">
        <v>213</v>
      </c>
      <c r="F22" s="279" t="s">
        <v>288</v>
      </c>
      <c r="G22" s="281" t="s">
        <v>53</v>
      </c>
    </row>
    <row r="23" spans="1:8" x14ac:dyDescent="0.25">
      <c r="A23" s="97" t="s">
        <v>203</v>
      </c>
      <c r="D23" s="272" t="s">
        <v>282</v>
      </c>
      <c r="E23" s="275" t="s">
        <v>214</v>
      </c>
      <c r="F23" s="279" t="s">
        <v>289</v>
      </c>
      <c r="G23" s="281" t="s">
        <v>7</v>
      </c>
    </row>
    <row r="24" spans="1:8" x14ac:dyDescent="0.25">
      <c r="A24" s="97" t="s">
        <v>204</v>
      </c>
      <c r="D24" s="273" t="s">
        <v>283</v>
      </c>
      <c r="E24" s="275" t="s">
        <v>277</v>
      </c>
      <c r="F24" s="279" t="s">
        <v>290</v>
      </c>
      <c r="G24" s="281" t="s">
        <v>54</v>
      </c>
    </row>
    <row r="25" spans="1:8" x14ac:dyDescent="0.25">
      <c r="D25" s="269" t="s">
        <v>284</v>
      </c>
      <c r="E25" s="275" t="s">
        <v>215</v>
      </c>
      <c r="F25" s="268" t="s">
        <v>291</v>
      </c>
      <c r="G25" s="281" t="s">
        <v>55</v>
      </c>
    </row>
    <row r="26" spans="1:8" ht="15.75" thickBot="1" x14ac:dyDescent="0.3">
      <c r="A26" t="s">
        <v>135</v>
      </c>
      <c r="D26" s="22"/>
      <c r="E26" s="276" t="s">
        <v>245</v>
      </c>
      <c r="F26" s="268" t="s">
        <v>292</v>
      </c>
      <c r="G26" s="282" t="s">
        <v>56</v>
      </c>
    </row>
    <row r="27" spans="1:8" x14ac:dyDescent="0.25">
      <c r="A27" t="s">
        <v>141</v>
      </c>
      <c r="D27" s="1"/>
      <c r="E27" s="1"/>
      <c r="F27" s="268" t="s">
        <v>293</v>
      </c>
    </row>
    <row r="28" spans="1:8" x14ac:dyDescent="0.25">
      <c r="A28" t="s">
        <v>143</v>
      </c>
      <c r="D28" s="98"/>
      <c r="E28" s="1"/>
      <c r="F28" s="98"/>
    </row>
    <row r="29" spans="1:8" x14ac:dyDescent="0.25">
      <c r="A29" t="s">
        <v>144</v>
      </c>
      <c r="D29" s="7"/>
      <c r="E29" s="104"/>
      <c r="F29" s="7"/>
    </row>
    <row r="30" spans="1:8" x14ac:dyDescent="0.25">
      <c r="A30" t="s">
        <v>145</v>
      </c>
      <c r="D30" s="7"/>
      <c r="E30" s="105"/>
      <c r="F30" s="7"/>
    </row>
    <row r="31" spans="1:8" x14ac:dyDescent="0.25">
      <c r="A31" t="s">
        <v>163</v>
      </c>
      <c r="E31" s="7"/>
      <c r="F31" s="7"/>
    </row>
    <row r="32" spans="1:8" x14ac:dyDescent="0.25">
      <c r="F32" s="7"/>
    </row>
    <row r="33" spans="1:9" x14ac:dyDescent="0.25">
      <c r="F33" s="7"/>
    </row>
    <row r="34" spans="1:9" x14ac:dyDescent="0.25">
      <c r="A34" t="s">
        <v>135</v>
      </c>
      <c r="F34" s="7"/>
    </row>
    <row r="35" spans="1:9" x14ac:dyDescent="0.25">
      <c r="A35" t="s">
        <v>142</v>
      </c>
      <c r="C35" t="s">
        <v>179</v>
      </c>
      <c r="F35" s="7"/>
    </row>
    <row r="36" spans="1:9" x14ac:dyDescent="0.25">
      <c r="A36" s="92" t="s">
        <v>141</v>
      </c>
      <c r="C36">
        <v>1</v>
      </c>
      <c r="F36" s="7"/>
      <c r="G36" t="s">
        <v>183</v>
      </c>
      <c r="H36" t="s">
        <v>315</v>
      </c>
      <c r="I36" t="s">
        <v>184</v>
      </c>
    </row>
    <row r="37" spans="1:9" x14ac:dyDescent="0.25">
      <c r="A37" t="s">
        <v>143</v>
      </c>
      <c r="C37">
        <v>2</v>
      </c>
      <c r="F37" s="7"/>
      <c r="G37">
        <v>1</v>
      </c>
      <c r="H37">
        <v>1</v>
      </c>
      <c r="I37">
        <v>1</v>
      </c>
    </row>
    <row r="38" spans="1:9" x14ac:dyDescent="0.25">
      <c r="A38" t="s">
        <v>144</v>
      </c>
      <c r="C38">
        <v>3</v>
      </c>
      <c r="G38">
        <v>2</v>
      </c>
      <c r="H38">
        <v>2</v>
      </c>
      <c r="I38">
        <v>2</v>
      </c>
    </row>
    <row r="39" spans="1:9" x14ac:dyDescent="0.25">
      <c r="A39" t="s">
        <v>145</v>
      </c>
      <c r="C39">
        <v>4</v>
      </c>
      <c r="G39">
        <v>3</v>
      </c>
      <c r="H39">
        <v>3</v>
      </c>
      <c r="I39">
        <v>3</v>
      </c>
    </row>
    <row r="40" spans="1:9" x14ac:dyDescent="0.25">
      <c r="A40" t="s">
        <v>163</v>
      </c>
      <c r="C40">
        <v>5</v>
      </c>
      <c r="D40" t="s">
        <v>180</v>
      </c>
      <c r="E40" t="s">
        <v>181</v>
      </c>
      <c r="F40" t="s">
        <v>182</v>
      </c>
      <c r="G40">
        <v>4</v>
      </c>
      <c r="H40">
        <v>4</v>
      </c>
      <c r="I40">
        <v>4</v>
      </c>
    </row>
    <row r="41" spans="1:9" x14ac:dyDescent="0.25">
      <c r="C41">
        <v>6</v>
      </c>
      <c r="D41">
        <v>1</v>
      </c>
      <c r="E41">
        <v>1</v>
      </c>
      <c r="F41">
        <v>1</v>
      </c>
      <c r="G41">
        <v>5</v>
      </c>
      <c r="H41">
        <v>5</v>
      </c>
      <c r="I41">
        <v>5</v>
      </c>
    </row>
    <row r="42" spans="1:9" x14ac:dyDescent="0.25">
      <c r="A42" t="s">
        <v>136</v>
      </c>
      <c r="C42">
        <v>7</v>
      </c>
      <c r="D42">
        <v>2</v>
      </c>
      <c r="E42">
        <v>2</v>
      </c>
      <c r="F42">
        <v>2</v>
      </c>
      <c r="G42">
        <v>6</v>
      </c>
      <c r="H42">
        <v>6</v>
      </c>
      <c r="I42">
        <v>6</v>
      </c>
    </row>
    <row r="43" spans="1:9" x14ac:dyDescent="0.25">
      <c r="A43" t="s">
        <v>146</v>
      </c>
      <c r="C43">
        <v>8</v>
      </c>
      <c r="E43">
        <v>3</v>
      </c>
      <c r="F43">
        <v>3</v>
      </c>
      <c r="G43">
        <v>7</v>
      </c>
      <c r="H43">
        <v>7</v>
      </c>
      <c r="I43">
        <v>7</v>
      </c>
    </row>
    <row r="44" spans="1:9" x14ac:dyDescent="0.25">
      <c r="A44" t="s">
        <v>147</v>
      </c>
      <c r="E44">
        <v>4</v>
      </c>
      <c r="F44">
        <v>4</v>
      </c>
      <c r="G44">
        <v>8</v>
      </c>
      <c r="H44">
        <v>8</v>
      </c>
      <c r="I44">
        <v>8</v>
      </c>
    </row>
    <row r="45" spans="1:9" x14ac:dyDescent="0.25">
      <c r="A45" t="s">
        <v>148</v>
      </c>
      <c r="F45">
        <v>5</v>
      </c>
    </row>
    <row r="46" spans="1:9" x14ac:dyDescent="0.25">
      <c r="A46" t="s">
        <v>149</v>
      </c>
      <c r="F46">
        <v>6</v>
      </c>
    </row>
    <row r="47" spans="1:9" x14ac:dyDescent="0.25">
      <c r="A47" t="s">
        <v>150</v>
      </c>
      <c r="C47" t="s">
        <v>139</v>
      </c>
      <c r="F47">
        <v>7</v>
      </c>
    </row>
    <row r="48" spans="1:9" x14ac:dyDescent="0.25">
      <c r="A48" t="s">
        <v>151</v>
      </c>
      <c r="C48">
        <v>1</v>
      </c>
      <c r="F48">
        <v>8</v>
      </c>
    </row>
    <row r="49" spans="1:3" x14ac:dyDescent="0.25">
      <c r="A49" t="s">
        <v>232</v>
      </c>
      <c r="C49">
        <v>2</v>
      </c>
    </row>
    <row r="50" spans="1:3" x14ac:dyDescent="0.25">
      <c r="C50">
        <v>3</v>
      </c>
    </row>
    <row r="51" spans="1:3" x14ac:dyDescent="0.25">
      <c r="A51" t="s">
        <v>137</v>
      </c>
      <c r="C51">
        <v>4</v>
      </c>
    </row>
    <row r="52" spans="1:3" x14ac:dyDescent="0.25">
      <c r="A52" t="s">
        <v>166</v>
      </c>
      <c r="C52">
        <v>5</v>
      </c>
    </row>
    <row r="53" spans="1:3" x14ac:dyDescent="0.25">
      <c r="A53" t="s">
        <v>167</v>
      </c>
      <c r="C53">
        <v>6</v>
      </c>
    </row>
    <row r="54" spans="1:3" x14ac:dyDescent="0.25">
      <c r="A54" t="s">
        <v>168</v>
      </c>
      <c r="C54">
        <v>7</v>
      </c>
    </row>
    <row r="55" spans="1:3" x14ac:dyDescent="0.25">
      <c r="A55" t="s">
        <v>152</v>
      </c>
      <c r="C55">
        <v>8</v>
      </c>
    </row>
    <row r="56" spans="1:3" x14ac:dyDescent="0.25">
      <c r="A56" t="s">
        <v>232</v>
      </c>
    </row>
    <row r="58" spans="1:3" x14ac:dyDescent="0.25">
      <c r="A58" t="s">
        <v>153</v>
      </c>
    </row>
    <row r="59" spans="1:3" x14ac:dyDescent="0.25">
      <c r="A59" t="s">
        <v>154</v>
      </c>
    </row>
    <row r="60" spans="1:3" x14ac:dyDescent="0.25">
      <c r="A60" t="s">
        <v>232</v>
      </c>
    </row>
    <row r="62" spans="1:3" x14ac:dyDescent="0.25">
      <c r="A62" t="s">
        <v>193</v>
      </c>
      <c r="B62" t="s">
        <v>194</v>
      </c>
    </row>
    <row r="63" spans="1:3" x14ac:dyDescent="0.25">
      <c r="A63" t="s">
        <v>142</v>
      </c>
      <c r="B63" t="s">
        <v>232</v>
      </c>
    </row>
    <row r="64" spans="1:3" x14ac:dyDescent="0.25">
      <c r="A64" t="s">
        <v>141</v>
      </c>
      <c r="B64" t="s">
        <v>232</v>
      </c>
    </row>
    <row r="65" spans="1:6" x14ac:dyDescent="0.25">
      <c r="A65" s="94" t="s">
        <v>143</v>
      </c>
      <c r="B65" t="s">
        <v>146</v>
      </c>
    </row>
    <row r="66" spans="1:6" x14ac:dyDescent="0.25">
      <c r="A66" s="94" t="s">
        <v>143</v>
      </c>
      <c r="B66" t="s">
        <v>147</v>
      </c>
      <c r="F66" t="s">
        <v>193</v>
      </c>
    </row>
    <row r="67" spans="1:6" x14ac:dyDescent="0.25">
      <c r="A67" s="94" t="s">
        <v>143</v>
      </c>
      <c r="B67" t="s">
        <v>148</v>
      </c>
      <c r="F67" t="s">
        <v>142</v>
      </c>
    </row>
    <row r="68" spans="1:6" x14ac:dyDescent="0.25">
      <c r="A68" s="94" t="s">
        <v>143</v>
      </c>
      <c r="B68" t="s">
        <v>149</v>
      </c>
      <c r="F68" t="s">
        <v>141</v>
      </c>
    </row>
    <row r="69" spans="1:6" x14ac:dyDescent="0.25">
      <c r="A69" s="94" t="s">
        <v>143</v>
      </c>
      <c r="B69" t="s">
        <v>150</v>
      </c>
      <c r="F69" t="s">
        <v>143</v>
      </c>
    </row>
    <row r="70" spans="1:6" x14ac:dyDescent="0.25">
      <c r="A70" s="94" t="s">
        <v>143</v>
      </c>
      <c r="B70" t="s">
        <v>151</v>
      </c>
      <c r="F70" t="s">
        <v>144</v>
      </c>
    </row>
    <row r="71" spans="1:6" x14ac:dyDescent="0.25">
      <c r="A71" s="94" t="s">
        <v>143</v>
      </c>
      <c r="B71" t="s">
        <v>232</v>
      </c>
      <c r="F71" t="s">
        <v>145</v>
      </c>
    </row>
    <row r="72" spans="1:6" x14ac:dyDescent="0.25">
      <c r="A72" t="s">
        <v>144</v>
      </c>
      <c r="B72" t="s">
        <v>146</v>
      </c>
      <c r="F72" t="s">
        <v>163</v>
      </c>
    </row>
    <row r="73" spans="1:6" x14ac:dyDescent="0.25">
      <c r="A73" t="s">
        <v>144</v>
      </c>
      <c r="B73" t="s">
        <v>147</v>
      </c>
    </row>
    <row r="74" spans="1:6" x14ac:dyDescent="0.25">
      <c r="A74" t="s">
        <v>144</v>
      </c>
      <c r="B74" t="s">
        <v>148</v>
      </c>
    </row>
    <row r="75" spans="1:6" x14ac:dyDescent="0.25">
      <c r="A75" t="s">
        <v>144</v>
      </c>
      <c r="B75" t="s">
        <v>149</v>
      </c>
    </row>
    <row r="76" spans="1:6" x14ac:dyDescent="0.25">
      <c r="A76" t="s">
        <v>144</v>
      </c>
      <c r="B76" t="s">
        <v>150</v>
      </c>
    </row>
    <row r="77" spans="1:6" x14ac:dyDescent="0.25">
      <c r="A77" t="s">
        <v>144</v>
      </c>
      <c r="B77" t="s">
        <v>151</v>
      </c>
    </row>
    <row r="78" spans="1:6" x14ac:dyDescent="0.25">
      <c r="A78" t="s">
        <v>144</v>
      </c>
      <c r="B78" t="s">
        <v>232</v>
      </c>
    </row>
    <row r="79" spans="1:6" x14ac:dyDescent="0.25">
      <c r="A79" t="s">
        <v>145</v>
      </c>
      <c r="B79" t="s">
        <v>146</v>
      </c>
    </row>
    <row r="80" spans="1:6" x14ac:dyDescent="0.25">
      <c r="A80" t="s">
        <v>145</v>
      </c>
      <c r="B80" t="s">
        <v>147</v>
      </c>
    </row>
    <row r="81" spans="1:2" x14ac:dyDescent="0.25">
      <c r="A81" t="s">
        <v>145</v>
      </c>
      <c r="B81" t="s">
        <v>148</v>
      </c>
    </row>
    <row r="82" spans="1:2" x14ac:dyDescent="0.25">
      <c r="A82" t="s">
        <v>145</v>
      </c>
      <c r="B82" t="s">
        <v>149</v>
      </c>
    </row>
    <row r="83" spans="1:2" x14ac:dyDescent="0.25">
      <c r="A83" t="s">
        <v>145</v>
      </c>
      <c r="B83" t="s">
        <v>150</v>
      </c>
    </row>
    <row r="84" spans="1:2" x14ac:dyDescent="0.25">
      <c r="A84" t="s">
        <v>145</v>
      </c>
      <c r="B84" t="s">
        <v>151</v>
      </c>
    </row>
    <row r="85" spans="1:2" x14ac:dyDescent="0.25">
      <c r="A85" t="s">
        <v>145</v>
      </c>
      <c r="B85" t="s">
        <v>232</v>
      </c>
    </row>
    <row r="86" spans="1:2" x14ac:dyDescent="0.25">
      <c r="A86" t="s">
        <v>163</v>
      </c>
      <c r="B86" t="s">
        <v>146</v>
      </c>
    </row>
    <row r="87" spans="1:2" x14ac:dyDescent="0.25">
      <c r="A87" t="s">
        <v>163</v>
      </c>
      <c r="B87" t="s">
        <v>147</v>
      </c>
    </row>
    <row r="88" spans="1:2" x14ac:dyDescent="0.25">
      <c r="A88" t="s">
        <v>163</v>
      </c>
      <c r="B88" t="s">
        <v>148</v>
      </c>
    </row>
    <row r="89" spans="1:2" x14ac:dyDescent="0.25">
      <c r="A89" t="s">
        <v>163</v>
      </c>
      <c r="B89" t="s">
        <v>149</v>
      </c>
    </row>
    <row r="90" spans="1:2" x14ac:dyDescent="0.25">
      <c r="A90" t="s">
        <v>163</v>
      </c>
      <c r="B90" t="s">
        <v>150</v>
      </c>
    </row>
    <row r="91" spans="1:2" x14ac:dyDescent="0.25">
      <c r="A91" t="s">
        <v>163</v>
      </c>
      <c r="B91" t="s">
        <v>151</v>
      </c>
    </row>
    <row r="92" spans="1:2" x14ac:dyDescent="0.25">
      <c r="A92" t="s">
        <v>163</v>
      </c>
      <c r="B92" t="s">
        <v>232</v>
      </c>
    </row>
    <row r="94" spans="1:2" x14ac:dyDescent="0.25">
      <c r="A94" t="s">
        <v>197</v>
      </c>
      <c r="B94" t="s">
        <v>195</v>
      </c>
    </row>
    <row r="95" spans="1:2" x14ac:dyDescent="0.25">
      <c r="A95" t="s">
        <v>142</v>
      </c>
      <c r="B95" t="s">
        <v>232</v>
      </c>
    </row>
    <row r="96" spans="1:2" x14ac:dyDescent="0.25">
      <c r="A96" t="s">
        <v>141</v>
      </c>
      <c r="B96" t="s">
        <v>232</v>
      </c>
    </row>
    <row r="97" spans="1:2" x14ac:dyDescent="0.25">
      <c r="A97" t="s">
        <v>143</v>
      </c>
      <c r="B97" t="s">
        <v>166</v>
      </c>
    </row>
    <row r="98" spans="1:2" x14ac:dyDescent="0.25">
      <c r="A98" t="s">
        <v>143</v>
      </c>
      <c r="B98" t="s">
        <v>167</v>
      </c>
    </row>
    <row r="99" spans="1:2" x14ac:dyDescent="0.25">
      <c r="A99" t="s">
        <v>143</v>
      </c>
      <c r="B99" t="s">
        <v>168</v>
      </c>
    </row>
    <row r="100" spans="1:2" x14ac:dyDescent="0.25">
      <c r="A100" t="s">
        <v>143</v>
      </c>
      <c r="B100" t="s">
        <v>152</v>
      </c>
    </row>
    <row r="101" spans="1:2" x14ac:dyDescent="0.25">
      <c r="A101" t="s">
        <v>143</v>
      </c>
      <c r="B101" t="s">
        <v>232</v>
      </c>
    </row>
    <row r="102" spans="1:2" x14ac:dyDescent="0.25">
      <c r="A102" t="s">
        <v>144</v>
      </c>
      <c r="B102" t="s">
        <v>166</v>
      </c>
    </row>
    <row r="103" spans="1:2" x14ac:dyDescent="0.25">
      <c r="A103" t="s">
        <v>144</v>
      </c>
      <c r="B103" t="s">
        <v>167</v>
      </c>
    </row>
    <row r="104" spans="1:2" x14ac:dyDescent="0.25">
      <c r="A104" t="s">
        <v>144</v>
      </c>
      <c r="B104" t="s">
        <v>168</v>
      </c>
    </row>
    <row r="105" spans="1:2" x14ac:dyDescent="0.25">
      <c r="A105" t="s">
        <v>144</v>
      </c>
      <c r="B105" t="s">
        <v>152</v>
      </c>
    </row>
    <row r="106" spans="1:2" x14ac:dyDescent="0.25">
      <c r="A106" t="s">
        <v>144</v>
      </c>
      <c r="B106" t="s">
        <v>232</v>
      </c>
    </row>
    <row r="107" spans="1:2" x14ac:dyDescent="0.25">
      <c r="A107" t="s">
        <v>145</v>
      </c>
      <c r="B107" t="s">
        <v>166</v>
      </c>
    </row>
    <row r="108" spans="1:2" x14ac:dyDescent="0.25">
      <c r="A108" t="s">
        <v>145</v>
      </c>
      <c r="B108" t="s">
        <v>167</v>
      </c>
    </row>
    <row r="109" spans="1:2" x14ac:dyDescent="0.25">
      <c r="A109" t="s">
        <v>145</v>
      </c>
      <c r="B109" t="s">
        <v>168</v>
      </c>
    </row>
    <row r="110" spans="1:2" x14ac:dyDescent="0.25">
      <c r="A110" t="s">
        <v>145</v>
      </c>
      <c r="B110" t="s">
        <v>152</v>
      </c>
    </row>
    <row r="111" spans="1:2" x14ac:dyDescent="0.25">
      <c r="A111" t="s">
        <v>145</v>
      </c>
      <c r="B111" t="s">
        <v>232</v>
      </c>
    </row>
    <row r="112" spans="1:2" x14ac:dyDescent="0.25">
      <c r="A112" t="s">
        <v>163</v>
      </c>
      <c r="B112" t="s">
        <v>166</v>
      </c>
    </row>
    <row r="113" spans="1:2" x14ac:dyDescent="0.25">
      <c r="A113" t="s">
        <v>163</v>
      </c>
      <c r="B113" t="s">
        <v>167</v>
      </c>
    </row>
    <row r="114" spans="1:2" x14ac:dyDescent="0.25">
      <c r="A114" t="s">
        <v>163</v>
      </c>
      <c r="B114" t="s">
        <v>168</v>
      </c>
    </row>
    <row r="115" spans="1:2" x14ac:dyDescent="0.25">
      <c r="A115" t="s">
        <v>163</v>
      </c>
      <c r="B115" t="s">
        <v>152</v>
      </c>
    </row>
    <row r="116" spans="1:2" x14ac:dyDescent="0.25">
      <c r="A116" t="s">
        <v>163</v>
      </c>
      <c r="B116" t="s">
        <v>232</v>
      </c>
    </row>
    <row r="118" spans="1:2" x14ac:dyDescent="0.25">
      <c r="A118" t="s">
        <v>198</v>
      </c>
      <c r="B118" t="s">
        <v>196</v>
      </c>
    </row>
    <row r="119" spans="1:2" x14ac:dyDescent="0.25">
      <c r="A119" t="s">
        <v>142</v>
      </c>
      <c r="B119" t="s">
        <v>232</v>
      </c>
    </row>
    <row r="120" spans="1:2" x14ac:dyDescent="0.25">
      <c r="A120" t="s">
        <v>141</v>
      </c>
      <c r="B120" t="s">
        <v>232</v>
      </c>
    </row>
    <row r="121" spans="1:2" x14ac:dyDescent="0.25">
      <c r="A121" t="s">
        <v>143</v>
      </c>
      <c r="B121" t="s">
        <v>154</v>
      </c>
    </row>
    <row r="122" spans="1:2" x14ac:dyDescent="0.25">
      <c r="A122" t="s">
        <v>143</v>
      </c>
      <c r="B122" t="s">
        <v>232</v>
      </c>
    </row>
    <row r="123" spans="1:2" x14ac:dyDescent="0.25">
      <c r="A123" t="s">
        <v>144</v>
      </c>
      <c r="B123" t="s">
        <v>154</v>
      </c>
    </row>
    <row r="124" spans="1:2" x14ac:dyDescent="0.25">
      <c r="A124" t="s">
        <v>144</v>
      </c>
      <c r="B124" t="s">
        <v>232</v>
      </c>
    </row>
    <row r="125" spans="1:2" x14ac:dyDescent="0.25">
      <c r="A125" t="s">
        <v>145</v>
      </c>
      <c r="B125" t="s">
        <v>154</v>
      </c>
    </row>
    <row r="126" spans="1:2" x14ac:dyDescent="0.25">
      <c r="A126" t="s">
        <v>145</v>
      </c>
      <c r="B126" t="s">
        <v>232</v>
      </c>
    </row>
    <row r="127" spans="1:2" x14ac:dyDescent="0.25">
      <c r="A127" t="s">
        <v>163</v>
      </c>
      <c r="B127" t="s">
        <v>154</v>
      </c>
    </row>
    <row r="128" spans="1:2" x14ac:dyDescent="0.25">
      <c r="A128" t="s">
        <v>163</v>
      </c>
      <c r="B128" t="s">
        <v>232</v>
      </c>
    </row>
  </sheetData>
  <sheetProtection algorithmName="SHA-512" hashValue="hYbtajc+acd0y3kkjaJmjieEA8DnP1y+puZMw3dq20ZikRwxdqBTn8Hw+OaawF/IKeYM2U7BV2/veBbbu3QgaA==" saltValue="nwAkXFKs8SUIYHe1PWLuMA==" spinCount="100000" sheet="1" objects="1" scenarios="1"/>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40</vt:i4>
      </vt:variant>
    </vt:vector>
  </HeadingPairs>
  <TitlesOfParts>
    <vt:vector size="52" baseType="lpstr">
      <vt:lpstr>Calculator</vt:lpstr>
      <vt:lpstr>Unitil</vt:lpstr>
      <vt:lpstr>National Grid</vt:lpstr>
      <vt:lpstr>Eversource</vt:lpstr>
      <vt:lpstr>Basic Service Rates</vt:lpstr>
      <vt:lpstr>Base Compensation Rates</vt:lpstr>
      <vt:lpstr>Compensation Rate Adders</vt:lpstr>
      <vt:lpstr>Last Updated</vt:lpstr>
      <vt:lpstr>Tables</vt:lpstr>
      <vt:lpstr>VOE</vt:lpstr>
      <vt:lpstr>Base rates</vt:lpstr>
      <vt:lpstr>Adders</vt:lpstr>
      <vt:lpstr>Cambridge</vt:lpstr>
      <vt:lpstr>CapacityBlock</vt:lpstr>
      <vt:lpstr>EasternMass</vt:lpstr>
      <vt:lpstr>EDC</vt:lpstr>
      <vt:lpstr>Eversource</vt:lpstr>
      <vt:lpstr>EversourceCambridge</vt:lpstr>
      <vt:lpstr>EversourceGreaterBoston</vt:lpstr>
      <vt:lpstr>EversourceSouthShoreCCVineyard</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SouthShoreCCVineyard</vt:lpstr>
      <vt:lpstr>SouthShoreCCVinyard</vt:lpstr>
      <vt:lpstr>TrackingAdder</vt:lpstr>
      <vt:lpstr>Unitil</vt:lpstr>
      <vt:lpstr>UnitilFitch</vt:lpstr>
      <vt:lpstr>UnitilUnitilFitch</vt:lpstr>
      <vt:lpstr>WesternMass</vt:lpstr>
    </vt:vector>
  </TitlesOfParts>
  <Company>EOEEA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Judge</dc:creator>
  <cp:lastModifiedBy>Kelly, Kaitlin (ENE)</cp:lastModifiedBy>
  <dcterms:created xsi:type="dcterms:W3CDTF">2017-12-20T16:04:51Z</dcterms:created>
  <dcterms:modified xsi:type="dcterms:W3CDTF">2019-05-29T20:06:14Z</dcterms:modified>
</cp:coreProperties>
</file>