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8705" windowHeight="6645"/>
  </bookViews>
  <sheets>
    <sheet name="Input Page" sheetId="1" r:id="rId1"/>
    <sheet name="Compliance Obligation Worksheet" sheetId="4" r:id="rId2"/>
  </sheets>
  <definedNames>
    <definedName name="CapFct" localSheetId="0">'Input Page'!$D$24</definedName>
    <definedName name="GoalYear" localSheetId="0">'Input Page'!$D$13</definedName>
    <definedName name="MWhPerYearPerMW" localSheetId="0">'Input Page'!$E$24</definedName>
    <definedName name="MWhPerYearPerMW">'Input Page'!$E$24</definedName>
    <definedName name="ProgramCap" localSheetId="0">'Input Page'!$D$12</definedName>
    <definedName name="ProgramCap">'Input Page'!$D$12</definedName>
    <definedName name="QGenFrct" localSheetId="0">'Input Page'!$C$35:$D$38</definedName>
    <definedName name="QGenFrct">'Input Page'!$C$35:$D$38</definedName>
    <definedName name="SREC_II_Program_Capacity_Cap" comment="ProgamCapacityCap">'Input Page'!$D$12</definedName>
    <definedName name="SRECTermLimitQ" localSheetId="0">'Input Page'!$D$32</definedName>
    <definedName name="SRECTermLimitQ">'Input Page'!$D$32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14" i="4"/>
  <c r="BA14"/>
  <c r="I14" l="1"/>
  <c r="E14"/>
  <c r="I76"/>
  <c r="M76"/>
  <c r="Q76"/>
  <c r="U76"/>
  <c r="Y76"/>
  <c r="AC76"/>
  <c r="AG76"/>
  <c r="AK76"/>
  <c r="AO76"/>
  <c r="AS76"/>
  <c r="AW76"/>
  <c r="BA76"/>
  <c r="BE76"/>
  <c r="BI76"/>
  <c r="BM76"/>
  <c r="BQ76"/>
  <c r="BU76"/>
  <c r="E76"/>
  <c r="D11" i="1"/>
  <c r="BU77" i="4" l="1"/>
  <c r="BQ77"/>
  <c r="BM77"/>
  <c r="BI77"/>
  <c r="BE77"/>
  <c r="BA77"/>
  <c r="AW77"/>
  <c r="AS77"/>
  <c r="AO77"/>
  <c r="AK77"/>
  <c r="AG77"/>
  <c r="AC77"/>
  <c r="Y77"/>
  <c r="U77"/>
  <c r="Q77"/>
  <c r="M77"/>
  <c r="I77"/>
  <c r="E77"/>
  <c r="C70"/>
  <c r="C69"/>
  <c r="C68"/>
  <c r="C67"/>
  <c r="C64"/>
  <c r="C63"/>
  <c r="C62"/>
  <c r="C61"/>
  <c r="C47"/>
  <c r="C46"/>
  <c r="C45"/>
  <c r="C44"/>
  <c r="AG43"/>
  <c r="AF43"/>
  <c r="AE43"/>
  <c r="AD43"/>
  <c r="AC43"/>
  <c r="AB43"/>
  <c r="AA43"/>
  <c r="Z43"/>
  <c r="Y43"/>
  <c r="X43"/>
  <c r="W43"/>
  <c r="V43"/>
  <c r="U43"/>
  <c r="T43"/>
  <c r="S43"/>
  <c r="R43"/>
  <c r="Q43"/>
  <c r="P43"/>
  <c r="O43"/>
  <c r="N43"/>
  <c r="M43"/>
  <c r="L43"/>
  <c r="K43"/>
  <c r="Q41"/>
  <c r="U41" s="1"/>
  <c r="Y41" s="1"/>
  <c r="AC41" s="1"/>
  <c r="AG41" s="1"/>
  <c r="C37"/>
  <c r="C36"/>
  <c r="C35"/>
  <c r="C34"/>
  <c r="AG3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AR30"/>
  <c r="AR64" s="1"/>
  <c r="AQ30"/>
  <c r="AQ64" s="1"/>
  <c r="AP30"/>
  <c r="AP64" s="1"/>
  <c r="AO30"/>
  <c r="AO64" s="1"/>
  <c r="AN30"/>
  <c r="AN64" s="1"/>
  <c r="AM30"/>
  <c r="AM64" s="1"/>
  <c r="AL30"/>
  <c r="AL64" s="1"/>
  <c r="AK30"/>
  <c r="AK64" s="1"/>
  <c r="AJ30"/>
  <c r="AJ64" s="1"/>
  <c r="AI30"/>
  <c r="AI64" s="1"/>
  <c r="AH30"/>
  <c r="AH64" s="1"/>
  <c r="AG30"/>
  <c r="AG64" s="1"/>
  <c r="AF30"/>
  <c r="AF64" s="1"/>
  <c r="AE30"/>
  <c r="AE64" s="1"/>
  <c r="AD30"/>
  <c r="AD64" s="1"/>
  <c r="AC30"/>
  <c r="AC64" s="1"/>
  <c r="AB30"/>
  <c r="AB64" s="1"/>
  <c r="AA30"/>
  <c r="AA64" s="1"/>
  <c r="Z30"/>
  <c r="Z64" s="1"/>
  <c r="Y30"/>
  <c r="Y64" s="1"/>
  <c r="X30"/>
  <c r="X64" s="1"/>
  <c r="W30"/>
  <c r="W64" s="1"/>
  <c r="V30"/>
  <c r="V64" s="1"/>
  <c r="U30"/>
  <c r="U64" s="1"/>
  <c r="T30"/>
  <c r="T64" s="1"/>
  <c r="S30"/>
  <c r="S64" s="1"/>
  <c r="R30"/>
  <c r="R64" s="1"/>
  <c r="Q30"/>
  <c r="Q64" s="1"/>
  <c r="P30"/>
  <c r="P64" s="1"/>
  <c r="O30"/>
  <c r="O64" s="1"/>
  <c r="N30"/>
  <c r="N64" s="1"/>
  <c r="M30"/>
  <c r="M64" s="1"/>
  <c r="L30"/>
  <c r="L64" s="1"/>
  <c r="K30"/>
  <c r="K64" s="1"/>
  <c r="J30"/>
  <c r="J64" s="1"/>
  <c r="I30"/>
  <c r="I64" s="1"/>
  <c r="H30"/>
  <c r="H64" s="1"/>
  <c r="G30"/>
  <c r="G64" s="1"/>
  <c r="F30"/>
  <c r="F64" s="1"/>
  <c r="E30"/>
  <c r="E64" s="1"/>
  <c r="C30"/>
  <c r="AR29"/>
  <c r="AR63" s="1"/>
  <c r="AQ29"/>
  <c r="AQ63" s="1"/>
  <c r="AP29"/>
  <c r="AP63" s="1"/>
  <c r="AO29"/>
  <c r="AO63" s="1"/>
  <c r="AN29"/>
  <c r="AN63" s="1"/>
  <c r="AM29"/>
  <c r="AM63" s="1"/>
  <c r="AL29"/>
  <c r="AL63" s="1"/>
  <c r="AK29"/>
  <c r="AK63" s="1"/>
  <c r="AJ29"/>
  <c r="AJ63" s="1"/>
  <c r="AI29"/>
  <c r="AI63" s="1"/>
  <c r="AH29"/>
  <c r="AH63" s="1"/>
  <c r="AG29"/>
  <c r="AG63" s="1"/>
  <c r="AF29"/>
  <c r="AF63" s="1"/>
  <c r="AE29"/>
  <c r="AE63" s="1"/>
  <c r="AD29"/>
  <c r="AD63" s="1"/>
  <c r="AC29"/>
  <c r="AC63" s="1"/>
  <c r="AB29"/>
  <c r="AB63" s="1"/>
  <c r="AA29"/>
  <c r="AA63" s="1"/>
  <c r="Z29"/>
  <c r="Z63" s="1"/>
  <c r="Y29"/>
  <c r="Y63" s="1"/>
  <c r="X29"/>
  <c r="X63" s="1"/>
  <c r="W29"/>
  <c r="W63" s="1"/>
  <c r="V29"/>
  <c r="V63" s="1"/>
  <c r="U29"/>
  <c r="U63" s="1"/>
  <c r="T29"/>
  <c r="T63" s="1"/>
  <c r="S29"/>
  <c r="S63" s="1"/>
  <c r="R29"/>
  <c r="R63" s="1"/>
  <c r="Q29"/>
  <c r="Q63" s="1"/>
  <c r="P29"/>
  <c r="P63" s="1"/>
  <c r="O29"/>
  <c r="O63" s="1"/>
  <c r="N29"/>
  <c r="N63" s="1"/>
  <c r="M29"/>
  <c r="M63" s="1"/>
  <c r="L29"/>
  <c r="L63" s="1"/>
  <c r="K29"/>
  <c r="K63" s="1"/>
  <c r="J29"/>
  <c r="J63" s="1"/>
  <c r="I29"/>
  <c r="I63" s="1"/>
  <c r="H29"/>
  <c r="H63" s="1"/>
  <c r="G29"/>
  <c r="G63" s="1"/>
  <c r="F29"/>
  <c r="F63" s="1"/>
  <c r="E29"/>
  <c r="E63" s="1"/>
  <c r="C29"/>
  <c r="AR28"/>
  <c r="AR62" s="1"/>
  <c r="AQ28"/>
  <c r="AQ62" s="1"/>
  <c r="AP28"/>
  <c r="AP62" s="1"/>
  <c r="AO28"/>
  <c r="AO62" s="1"/>
  <c r="AN28"/>
  <c r="AN62" s="1"/>
  <c r="AM28"/>
  <c r="AM62" s="1"/>
  <c r="AL28"/>
  <c r="AL62" s="1"/>
  <c r="AK28"/>
  <c r="AK62" s="1"/>
  <c r="AJ28"/>
  <c r="AJ62" s="1"/>
  <c r="AI28"/>
  <c r="AI62" s="1"/>
  <c r="AH28"/>
  <c r="AH62" s="1"/>
  <c r="AG28"/>
  <c r="AG62" s="1"/>
  <c r="AF28"/>
  <c r="AF62" s="1"/>
  <c r="AE28"/>
  <c r="AE62" s="1"/>
  <c r="AD28"/>
  <c r="AD62" s="1"/>
  <c r="AC28"/>
  <c r="AC62" s="1"/>
  <c r="AB28"/>
  <c r="AB62" s="1"/>
  <c r="AA28"/>
  <c r="AA62" s="1"/>
  <c r="Z28"/>
  <c r="Z62" s="1"/>
  <c r="Y28"/>
  <c r="Y62" s="1"/>
  <c r="X28"/>
  <c r="X62" s="1"/>
  <c r="W28"/>
  <c r="W62" s="1"/>
  <c r="V28"/>
  <c r="V62" s="1"/>
  <c r="U28"/>
  <c r="U62" s="1"/>
  <c r="T28"/>
  <c r="T62" s="1"/>
  <c r="S28"/>
  <c r="S62" s="1"/>
  <c r="R28"/>
  <c r="R62" s="1"/>
  <c r="Q28"/>
  <c r="Q62" s="1"/>
  <c r="P28"/>
  <c r="P62" s="1"/>
  <c r="O28"/>
  <c r="O62" s="1"/>
  <c r="N28"/>
  <c r="N62" s="1"/>
  <c r="M28"/>
  <c r="M62" s="1"/>
  <c r="L28"/>
  <c r="L62" s="1"/>
  <c r="K28"/>
  <c r="K62" s="1"/>
  <c r="J28"/>
  <c r="J62" s="1"/>
  <c r="I28"/>
  <c r="I62" s="1"/>
  <c r="H28"/>
  <c r="H62" s="1"/>
  <c r="G28"/>
  <c r="G62" s="1"/>
  <c r="F28"/>
  <c r="F62" s="1"/>
  <c r="E28"/>
  <c r="E62" s="1"/>
  <c r="C28"/>
  <c r="AR27"/>
  <c r="AR61" s="1"/>
  <c r="AQ27"/>
  <c r="AQ61" s="1"/>
  <c r="AP27"/>
  <c r="AP61" s="1"/>
  <c r="AO27"/>
  <c r="AO61" s="1"/>
  <c r="AN27"/>
  <c r="AN61" s="1"/>
  <c r="AM27"/>
  <c r="AM61" s="1"/>
  <c r="AL27"/>
  <c r="AL61" s="1"/>
  <c r="AK27"/>
  <c r="AK61" s="1"/>
  <c r="AJ27"/>
  <c r="AJ61" s="1"/>
  <c r="AI27"/>
  <c r="AI61" s="1"/>
  <c r="AH27"/>
  <c r="AH61" s="1"/>
  <c r="AG27"/>
  <c r="AG61" s="1"/>
  <c r="AF27"/>
  <c r="AF61" s="1"/>
  <c r="AE27"/>
  <c r="AE61" s="1"/>
  <c r="AD27"/>
  <c r="AD61" s="1"/>
  <c r="AC27"/>
  <c r="AC61" s="1"/>
  <c r="AB27"/>
  <c r="AB61" s="1"/>
  <c r="AA27"/>
  <c r="AA61" s="1"/>
  <c r="Z27"/>
  <c r="Z61" s="1"/>
  <c r="Y27"/>
  <c r="Y61" s="1"/>
  <c r="X27"/>
  <c r="X61" s="1"/>
  <c r="W27"/>
  <c r="W61" s="1"/>
  <c r="V27"/>
  <c r="V61" s="1"/>
  <c r="U27"/>
  <c r="U61" s="1"/>
  <c r="T27"/>
  <c r="T61" s="1"/>
  <c r="S27"/>
  <c r="S61" s="1"/>
  <c r="R27"/>
  <c r="R61" s="1"/>
  <c r="Q27"/>
  <c r="Q61" s="1"/>
  <c r="P27"/>
  <c r="P61" s="1"/>
  <c r="O27"/>
  <c r="O61" s="1"/>
  <c r="N27"/>
  <c r="N61" s="1"/>
  <c r="M27"/>
  <c r="M61" s="1"/>
  <c r="L27"/>
  <c r="L61" s="1"/>
  <c r="K27"/>
  <c r="K61" s="1"/>
  <c r="J27"/>
  <c r="J61" s="1"/>
  <c r="I27"/>
  <c r="I61" s="1"/>
  <c r="H27"/>
  <c r="H61" s="1"/>
  <c r="G27"/>
  <c r="G61" s="1"/>
  <c r="F27"/>
  <c r="F61" s="1"/>
  <c r="E27"/>
  <c r="E61" s="1"/>
  <c r="C27"/>
  <c r="BX19"/>
  <c r="BW19"/>
  <c r="BV19"/>
  <c r="BU19"/>
  <c r="BT19"/>
  <c r="BS19"/>
  <c r="BR19"/>
  <c r="BQ19"/>
  <c r="BP19"/>
  <c r="BO19"/>
  <c r="BN19"/>
  <c r="BM19"/>
  <c r="BL19"/>
  <c r="BK19"/>
  <c r="BJ19"/>
  <c r="BI19"/>
  <c r="BH19"/>
  <c r="BG19"/>
  <c r="BF19"/>
  <c r="BE19"/>
  <c r="BD19"/>
  <c r="BC19"/>
  <c r="BB19"/>
  <c r="BA19"/>
  <c r="AZ19"/>
  <c r="AY19"/>
  <c r="AX19"/>
  <c r="AW19"/>
  <c r="AV19"/>
  <c r="AU19"/>
  <c r="AT19"/>
  <c r="AS19"/>
  <c r="AR19"/>
  <c r="AQ19"/>
  <c r="AP19"/>
  <c r="AO19"/>
  <c r="AN19"/>
  <c r="AM19"/>
  <c r="AL19"/>
  <c r="AK19"/>
  <c r="AJ19"/>
  <c r="AI19"/>
  <c r="AH19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L10"/>
  <c r="P10" s="1"/>
  <c r="T10" s="1"/>
  <c r="X10" s="1"/>
  <c r="AB10" s="1"/>
  <c r="AF10" s="1"/>
  <c r="AJ10" s="1"/>
  <c r="AN10" s="1"/>
  <c r="AR10" s="1"/>
  <c r="AV10" s="1"/>
  <c r="AZ10" s="1"/>
  <c r="BD10" s="1"/>
  <c r="BH10" s="1"/>
  <c r="BL10" s="1"/>
  <c r="BP10" s="1"/>
  <c r="BT10" s="1"/>
  <c r="BX10" s="1"/>
  <c r="K10"/>
  <c r="O10" s="1"/>
  <c r="S10" s="1"/>
  <c r="W10" s="1"/>
  <c r="AA10" s="1"/>
  <c r="AE10" s="1"/>
  <c r="AI10" s="1"/>
  <c r="AM10" s="1"/>
  <c r="AQ10" s="1"/>
  <c r="AU10" s="1"/>
  <c r="AY10" s="1"/>
  <c r="BC10" s="1"/>
  <c r="BG10" s="1"/>
  <c r="BK10" s="1"/>
  <c r="BO10" s="1"/>
  <c r="BS10" s="1"/>
  <c r="BW10" s="1"/>
  <c r="J10"/>
  <c r="N10" s="1"/>
  <c r="R10" s="1"/>
  <c r="V10" s="1"/>
  <c r="Z10" s="1"/>
  <c r="AD10" s="1"/>
  <c r="AH10" s="1"/>
  <c r="AL10" s="1"/>
  <c r="AP10" s="1"/>
  <c r="AT10" s="1"/>
  <c r="AX10" s="1"/>
  <c r="BB10" s="1"/>
  <c r="BF10" s="1"/>
  <c r="BJ10" s="1"/>
  <c r="BN10" s="1"/>
  <c r="BR10" s="1"/>
  <c r="BV10" s="1"/>
  <c r="I10"/>
  <c r="M10" s="1"/>
  <c r="Q10" s="1"/>
  <c r="U10" s="1"/>
  <c r="Y10" s="1"/>
  <c r="AC10" s="1"/>
  <c r="AG10" s="1"/>
  <c r="AK10" s="1"/>
  <c r="AO10" s="1"/>
  <c r="AS10" s="1"/>
  <c r="AW10" s="1"/>
  <c r="BA10" s="1"/>
  <c r="BE10" s="1"/>
  <c r="BI10" s="1"/>
  <c r="BM10" s="1"/>
  <c r="BQ10" s="1"/>
  <c r="BU10" s="1"/>
  <c r="K9"/>
  <c r="O9" s="1"/>
  <c r="S9" s="1"/>
  <c r="W9" s="1"/>
  <c r="AA9" s="1"/>
  <c r="AE9" s="1"/>
  <c r="AI9" s="1"/>
  <c r="AM9" s="1"/>
  <c r="AQ9" s="1"/>
  <c r="AU9" s="1"/>
  <c r="AY9" s="1"/>
  <c r="BC9" s="1"/>
  <c r="BG9" s="1"/>
  <c r="BK9" s="1"/>
  <c r="BO9" s="1"/>
  <c r="BS9" s="1"/>
  <c r="BW9" s="1"/>
  <c r="J9"/>
  <c r="N9" s="1"/>
  <c r="R9" s="1"/>
  <c r="V9" s="1"/>
  <c r="Z9" s="1"/>
  <c r="AD9" s="1"/>
  <c r="AH9" s="1"/>
  <c r="AL9" s="1"/>
  <c r="AP9" s="1"/>
  <c r="AT9" s="1"/>
  <c r="AX9" s="1"/>
  <c r="BB9" s="1"/>
  <c r="BF9" s="1"/>
  <c r="BJ9" s="1"/>
  <c r="BN9" s="1"/>
  <c r="BR9" s="1"/>
  <c r="BV9" s="1"/>
  <c r="I9"/>
  <c r="M9" s="1"/>
  <c r="Q9" s="1"/>
  <c r="U9" s="1"/>
  <c r="Y9" s="1"/>
  <c r="AC9" s="1"/>
  <c r="AG9" s="1"/>
  <c r="AK9" s="1"/>
  <c r="AO9" s="1"/>
  <c r="AS9" s="1"/>
  <c r="AW9" s="1"/>
  <c r="BA9" s="1"/>
  <c r="BE9" s="1"/>
  <c r="BI9" s="1"/>
  <c r="BM9" s="1"/>
  <c r="BQ9" s="1"/>
  <c r="BU9" s="1"/>
  <c r="H9"/>
  <c r="E73" s="1"/>
  <c r="Y42" l="1"/>
  <c r="AG42"/>
  <c r="R26"/>
  <c r="AF26"/>
  <c r="AO26"/>
  <c r="AN26"/>
  <c r="AB26"/>
  <c r="L26"/>
  <c r="Y26"/>
  <c r="AK26"/>
  <c r="AP26"/>
  <c r="H26"/>
  <c r="X26"/>
  <c r="AJ26"/>
  <c r="AS27"/>
  <c r="AS61" s="1"/>
  <c r="P26"/>
  <c r="AL26"/>
  <c r="AR26"/>
  <c r="J26"/>
  <c r="V26"/>
  <c r="AD26"/>
  <c r="AS28"/>
  <c r="AS62" s="1"/>
  <c r="Q42"/>
  <c r="U42"/>
  <c r="AC42"/>
  <c r="F26"/>
  <c r="N26"/>
  <c r="T26"/>
  <c r="Z26"/>
  <c r="AG26"/>
  <c r="O26"/>
  <c r="K26"/>
  <c r="AC26"/>
  <c r="AH26"/>
  <c r="AS29"/>
  <c r="AS63" s="1"/>
  <c r="I60"/>
  <c r="Q60"/>
  <c r="U60"/>
  <c r="AC60"/>
  <c r="AK60"/>
  <c r="H60"/>
  <c r="L60"/>
  <c r="P60"/>
  <c r="T60"/>
  <c r="X60"/>
  <c r="AB60"/>
  <c r="AF60"/>
  <c r="AJ60"/>
  <c r="AN60"/>
  <c r="AR60"/>
  <c r="L9"/>
  <c r="S26"/>
  <c r="G26"/>
  <c r="W26"/>
  <c r="AA26"/>
  <c r="AE26"/>
  <c r="AI26"/>
  <c r="AM26"/>
  <c r="AQ26"/>
  <c r="G60"/>
  <c r="K60"/>
  <c r="O60"/>
  <c r="S60"/>
  <c r="W60"/>
  <c r="AA60"/>
  <c r="AE60"/>
  <c r="AI60"/>
  <c r="AM60"/>
  <c r="AQ60"/>
  <c r="F60"/>
  <c r="J60"/>
  <c r="N60"/>
  <c r="R60"/>
  <c r="V60"/>
  <c r="Z60"/>
  <c r="AD60"/>
  <c r="AH60"/>
  <c r="AL60"/>
  <c r="AP60"/>
  <c r="E60"/>
  <c r="M60"/>
  <c r="Y60"/>
  <c r="AG60"/>
  <c r="AO60"/>
  <c r="E26"/>
  <c r="I26"/>
  <c r="M26"/>
  <c r="Q26"/>
  <c r="U26"/>
  <c r="AS30"/>
  <c r="M42"/>
  <c r="H44" i="1"/>
  <c r="D38" s="1"/>
  <c r="H41"/>
  <c r="D37" s="1"/>
  <c r="H38"/>
  <c r="D36" s="1"/>
  <c r="H35"/>
  <c r="D35" s="1"/>
  <c r="E24"/>
  <c r="D17"/>
  <c r="D18" s="1"/>
  <c r="E18" s="1"/>
  <c r="M14" i="4" s="1"/>
  <c r="M40" s="1"/>
  <c r="D12" i="1"/>
  <c r="E68" i="4" l="1"/>
  <c r="F70"/>
  <c r="AT29"/>
  <c r="AT63" s="1"/>
  <c r="AT27"/>
  <c r="AT61" s="1"/>
  <c r="AT67" s="1"/>
  <c r="AT28"/>
  <c r="H67"/>
  <c r="P67"/>
  <c r="X67"/>
  <c r="AF67"/>
  <c r="AN67"/>
  <c r="T68"/>
  <c r="AJ68"/>
  <c r="X69"/>
  <c r="AN69"/>
  <c r="X70"/>
  <c r="AN70"/>
  <c r="H70"/>
  <c r="P68"/>
  <c r="AF68"/>
  <c r="T69"/>
  <c r="AJ69"/>
  <c r="T70"/>
  <c r="AJ70"/>
  <c r="L67"/>
  <c r="T67"/>
  <c r="AB67"/>
  <c r="AJ67"/>
  <c r="AR67"/>
  <c r="L68"/>
  <c r="AB68"/>
  <c r="AR68"/>
  <c r="P69"/>
  <c r="AF69"/>
  <c r="P70"/>
  <c r="AF70"/>
  <c r="H68"/>
  <c r="H69"/>
  <c r="X68"/>
  <c r="AN68"/>
  <c r="L69"/>
  <c r="AB69"/>
  <c r="AR69"/>
  <c r="L70"/>
  <c r="AB70"/>
  <c r="AR70"/>
  <c r="G68"/>
  <c r="K70"/>
  <c r="AA70"/>
  <c r="AQ70"/>
  <c r="K67"/>
  <c r="S67"/>
  <c r="AA67"/>
  <c r="AI67"/>
  <c r="AQ67"/>
  <c r="AA68"/>
  <c r="AQ68"/>
  <c r="AA69"/>
  <c r="AQ69"/>
  <c r="K69"/>
  <c r="W70"/>
  <c r="AM70"/>
  <c r="W68"/>
  <c r="AM68"/>
  <c r="W69"/>
  <c r="AM69"/>
  <c r="G69"/>
  <c r="G70"/>
  <c r="S70"/>
  <c r="AI70"/>
  <c r="G67"/>
  <c r="O67"/>
  <c r="W67"/>
  <c r="AE67"/>
  <c r="AM67"/>
  <c r="S68"/>
  <c r="AI68"/>
  <c r="S69"/>
  <c r="AI69"/>
  <c r="K68"/>
  <c r="O70"/>
  <c r="AE70"/>
  <c r="O68"/>
  <c r="AE68"/>
  <c r="O69"/>
  <c r="AE69"/>
  <c r="H47" i="1"/>
  <c r="AD69" i="4"/>
  <c r="N69"/>
  <c r="AK68"/>
  <c r="Q68"/>
  <c r="AG67"/>
  <c r="M67"/>
  <c r="AO70"/>
  <c r="Y70"/>
  <c r="I70"/>
  <c r="AH68"/>
  <c r="R68"/>
  <c r="AP67"/>
  <c r="AH67"/>
  <c r="Z67"/>
  <c r="R67"/>
  <c r="J67"/>
  <c r="AL70"/>
  <c r="V70"/>
  <c r="AG69"/>
  <c r="Q69"/>
  <c r="I68"/>
  <c r="AK67"/>
  <c r="U67"/>
  <c r="I67"/>
  <c r="AH69"/>
  <c r="R69"/>
  <c r="AO68"/>
  <c r="U68"/>
  <c r="AC70"/>
  <c r="M70"/>
  <c r="AL68"/>
  <c r="V68"/>
  <c r="AP70"/>
  <c r="Z70"/>
  <c r="J70"/>
  <c r="AK69"/>
  <c r="U69"/>
  <c r="Y68"/>
  <c r="AS67"/>
  <c r="E69"/>
  <c r="F69"/>
  <c r="AL69"/>
  <c r="V69"/>
  <c r="AS68"/>
  <c r="AC68"/>
  <c r="AO67"/>
  <c r="Y67"/>
  <c r="E67"/>
  <c r="AG70"/>
  <c r="Q70"/>
  <c r="AP68"/>
  <c r="Z68"/>
  <c r="J68"/>
  <c r="AL67"/>
  <c r="AD67"/>
  <c r="V67"/>
  <c r="N67"/>
  <c r="F67"/>
  <c r="AD70"/>
  <c r="N70"/>
  <c r="AO69"/>
  <c r="Y69"/>
  <c r="I69"/>
  <c r="AC67"/>
  <c r="Q67"/>
  <c r="AS69"/>
  <c r="E70"/>
  <c r="AP69"/>
  <c r="Z69"/>
  <c r="J69"/>
  <c r="AG68"/>
  <c r="M68"/>
  <c r="AK70"/>
  <c r="U70"/>
  <c r="AD68"/>
  <c r="N68"/>
  <c r="AH70"/>
  <c r="R70"/>
  <c r="AC69"/>
  <c r="M69"/>
  <c r="F68"/>
  <c r="AT30"/>
  <c r="AS64"/>
  <c r="AS26"/>
  <c r="I73"/>
  <c r="P9"/>
  <c r="D19" i="1"/>
  <c r="AU29" i="4" l="1"/>
  <c r="AU63" s="1"/>
  <c r="AU69" s="1"/>
  <c r="D20" i="1"/>
  <c r="E20" s="1"/>
  <c r="U14" i="4" s="1"/>
  <c r="U40" s="1"/>
  <c r="E19" i="1"/>
  <c r="Q14" i="4" s="1"/>
  <c r="Q40" s="1"/>
  <c r="W66"/>
  <c r="E66"/>
  <c r="AI66"/>
  <c r="AQ66"/>
  <c r="AB66"/>
  <c r="J66"/>
  <c r="AL66"/>
  <c r="AE66"/>
  <c r="AF66"/>
  <c r="I66"/>
  <c r="AA66"/>
  <c r="P66"/>
  <c r="AR66"/>
  <c r="T66"/>
  <c r="AN66"/>
  <c r="AJ66"/>
  <c r="X66"/>
  <c r="Q66"/>
  <c r="L66"/>
  <c r="AU27"/>
  <c r="AV27" s="1"/>
  <c r="R66"/>
  <c r="Y66"/>
  <c r="Q75"/>
  <c r="Q79" s="1"/>
  <c r="I75"/>
  <c r="S66"/>
  <c r="Z66"/>
  <c r="AM66"/>
  <c r="M75"/>
  <c r="M79" s="1"/>
  <c r="U66"/>
  <c r="AO66"/>
  <c r="AG66"/>
  <c r="O66"/>
  <c r="AH66"/>
  <c r="AK75"/>
  <c r="AK79" s="1"/>
  <c r="N66"/>
  <c r="M66"/>
  <c r="AC75"/>
  <c r="AC79" s="1"/>
  <c r="V66"/>
  <c r="Y75"/>
  <c r="Y79" s="1"/>
  <c r="AK66"/>
  <c r="AD66"/>
  <c r="AP66"/>
  <c r="AT62"/>
  <c r="AT68" s="1"/>
  <c r="AU28"/>
  <c r="AC66"/>
  <c r="E75"/>
  <c r="U75"/>
  <c r="U79" s="1"/>
  <c r="AO75"/>
  <c r="AO79" s="1"/>
  <c r="AG75"/>
  <c r="AG79" s="1"/>
  <c r="G66"/>
  <c r="K66"/>
  <c r="H66"/>
  <c r="F66"/>
  <c r="AV29"/>
  <c r="AU30"/>
  <c r="AT64"/>
  <c r="AT70" s="1"/>
  <c r="AT26"/>
  <c r="M73"/>
  <c r="T9"/>
  <c r="AS70"/>
  <c r="AS66" s="1"/>
  <c r="AS60"/>
  <c r="AT69"/>
  <c r="D21" i="1"/>
  <c r="E21" s="1"/>
  <c r="Y14" i="4" s="1"/>
  <c r="Y40" s="1"/>
  <c r="AU61" l="1"/>
  <c r="AU67" s="1"/>
  <c r="AU62"/>
  <c r="AU68" s="1"/>
  <c r="AV28"/>
  <c r="AT66"/>
  <c r="AT60"/>
  <c r="AV61"/>
  <c r="AV67" s="1"/>
  <c r="AW27"/>
  <c r="Q73"/>
  <c r="X9"/>
  <c r="AV63"/>
  <c r="AV69" s="1"/>
  <c r="AW29"/>
  <c r="AU64"/>
  <c r="AV30"/>
  <c r="AU26"/>
  <c r="D22" i="1"/>
  <c r="E22" s="1"/>
  <c r="BI14" i="4" l="1"/>
  <c r="BM14"/>
  <c r="AS14"/>
  <c r="AC14"/>
  <c r="AC40" s="1"/>
  <c r="AO14"/>
  <c r="BQ14"/>
  <c r="AW14"/>
  <c r="AG14"/>
  <c r="AG40" s="1"/>
  <c r="AK14"/>
  <c r="BU14"/>
  <c r="AV26"/>
  <c r="AW28"/>
  <c r="AV62"/>
  <c r="AV68" s="1"/>
  <c r="AX27"/>
  <c r="AW61"/>
  <c r="AW67" s="1"/>
  <c r="U73"/>
  <c r="AB9"/>
  <c r="AU70"/>
  <c r="AU66" s="1"/>
  <c r="AU60"/>
  <c r="AV64"/>
  <c r="AV70" s="1"/>
  <c r="AW30"/>
  <c r="AW63"/>
  <c r="AW69" s="1"/>
  <c r="AX29"/>
  <c r="AX28" l="1"/>
  <c r="AW62"/>
  <c r="AW68" s="1"/>
  <c r="AV60"/>
  <c r="AX61"/>
  <c r="AX67" s="1"/>
  <c r="AY27"/>
  <c r="AS75"/>
  <c r="AS79" s="1"/>
  <c r="AV66"/>
  <c r="AX30"/>
  <c r="AW64"/>
  <c r="AW70" s="1"/>
  <c r="AW26"/>
  <c r="Y73"/>
  <c r="AF9"/>
  <c r="AY29"/>
  <c r="AX63"/>
  <c r="AW66" l="1"/>
  <c r="AY28"/>
  <c r="AX62"/>
  <c r="AX68" s="1"/>
  <c r="AW60"/>
  <c r="AZ27"/>
  <c r="AY61"/>
  <c r="AY67" s="1"/>
  <c r="AZ29"/>
  <c r="AY63"/>
  <c r="AY69" s="1"/>
  <c r="AY30"/>
  <c r="AX64"/>
  <c r="AX70" s="1"/>
  <c r="AC73"/>
  <c r="AJ9"/>
  <c r="AX69"/>
  <c r="AX26"/>
  <c r="AY26" l="1"/>
  <c r="AY62"/>
  <c r="AY68" s="1"/>
  <c r="AZ28"/>
  <c r="AX60"/>
  <c r="AZ61"/>
  <c r="AZ67" s="1"/>
  <c r="BA27"/>
  <c r="AX66"/>
  <c r="AZ63"/>
  <c r="BA29"/>
  <c r="AY64"/>
  <c r="AZ30"/>
  <c r="AG73"/>
  <c r="AN9"/>
  <c r="AZ26" l="1"/>
  <c r="AZ62"/>
  <c r="AZ68" s="1"/>
  <c r="BA28"/>
  <c r="BB27"/>
  <c r="BA61"/>
  <c r="BA67" s="1"/>
  <c r="BA63"/>
  <c r="BA69" s="1"/>
  <c r="BB29"/>
  <c r="AK73"/>
  <c r="AR9"/>
  <c r="AZ64"/>
  <c r="AZ70" s="1"/>
  <c r="BA30"/>
  <c r="AY70"/>
  <c r="AY66" s="1"/>
  <c r="AY60"/>
  <c r="AZ69"/>
  <c r="BA26" l="1"/>
  <c r="BB28"/>
  <c r="BA62"/>
  <c r="BA68" s="1"/>
  <c r="BC27"/>
  <c r="BB61"/>
  <c r="BB67" s="1"/>
  <c r="AO73"/>
  <c r="AV9"/>
  <c r="AZ66"/>
  <c r="AW75"/>
  <c r="AW79" s="1"/>
  <c r="BB30"/>
  <c r="BA64"/>
  <c r="BC29"/>
  <c r="BB63"/>
  <c r="AZ60"/>
  <c r="BC28" l="1"/>
  <c r="BB62"/>
  <c r="BB68" s="1"/>
  <c r="BB26"/>
  <c r="BD27"/>
  <c r="BC61"/>
  <c r="BC67" s="1"/>
  <c r="BA70"/>
  <c r="BA66" s="1"/>
  <c r="BA60"/>
  <c r="BD29"/>
  <c r="BC63"/>
  <c r="BC69" s="1"/>
  <c r="AS73"/>
  <c r="AZ9"/>
  <c r="BB69"/>
  <c r="BC30"/>
  <c r="BB64"/>
  <c r="BB70" s="1"/>
  <c r="BC62" l="1"/>
  <c r="BC68" s="1"/>
  <c r="BD28"/>
  <c r="BC26"/>
  <c r="BB60"/>
  <c r="BB66"/>
  <c r="BD61"/>
  <c r="BD67" s="1"/>
  <c r="BE27"/>
  <c r="BC64"/>
  <c r="BC70" s="1"/>
  <c r="BD30"/>
  <c r="AW73"/>
  <c r="BD9"/>
  <c r="BD63"/>
  <c r="BE29"/>
  <c r="BC66" l="1"/>
  <c r="BD62"/>
  <c r="BD68" s="1"/>
  <c r="BE28"/>
  <c r="BE61"/>
  <c r="BE67" s="1"/>
  <c r="BF27"/>
  <c r="BD64"/>
  <c r="BD70" s="1"/>
  <c r="BE30"/>
  <c r="BD26"/>
  <c r="BD69"/>
  <c r="BA73"/>
  <c r="BH9"/>
  <c r="BC60"/>
  <c r="BE63"/>
  <c r="BF29"/>
  <c r="BE62" l="1"/>
  <c r="BE68" s="1"/>
  <c r="BF28"/>
  <c r="BD66"/>
  <c r="BF61"/>
  <c r="BF67" s="1"/>
  <c r="BG27"/>
  <c r="BD60"/>
  <c r="BF30"/>
  <c r="BE64"/>
  <c r="BE70" s="1"/>
  <c r="BE69"/>
  <c r="BG29"/>
  <c r="BF63"/>
  <c r="BE73"/>
  <c r="BL9"/>
  <c r="BE26"/>
  <c r="BA75"/>
  <c r="BA79" s="1"/>
  <c r="BF62" l="1"/>
  <c r="BF68" s="1"/>
  <c r="BG28"/>
  <c r="BH27"/>
  <c r="BG61"/>
  <c r="BG67" s="1"/>
  <c r="BE66"/>
  <c r="BI73"/>
  <c r="BP9"/>
  <c r="BH29"/>
  <c r="BG63"/>
  <c r="BG69" s="1"/>
  <c r="BF69"/>
  <c r="BG30"/>
  <c r="BF64"/>
  <c r="BF70" s="1"/>
  <c r="BF26"/>
  <c r="BE60"/>
  <c r="BH28" l="1"/>
  <c r="BG62"/>
  <c r="BG68" s="1"/>
  <c r="BH61"/>
  <c r="BH67" s="1"/>
  <c r="BI27"/>
  <c r="BG64"/>
  <c r="BH30"/>
  <c r="BM73"/>
  <c r="BT9"/>
  <c r="BF66"/>
  <c r="BH63"/>
  <c r="BI29"/>
  <c r="BF60"/>
  <c r="BG26"/>
  <c r="BH62" l="1"/>
  <c r="BH68" s="1"/>
  <c r="BI28"/>
  <c r="BH26"/>
  <c r="BJ27"/>
  <c r="BI61"/>
  <c r="BI67" s="1"/>
  <c r="BG70"/>
  <c r="BG66" s="1"/>
  <c r="BG60"/>
  <c r="BH64"/>
  <c r="BH70" s="1"/>
  <c r="BI30"/>
  <c r="BH69"/>
  <c r="BI63"/>
  <c r="BJ29"/>
  <c r="BQ73"/>
  <c r="BX9"/>
  <c r="BU73" s="1"/>
  <c r="BJ28" l="1"/>
  <c r="BI62"/>
  <c r="BI68" s="1"/>
  <c r="BK27"/>
  <c r="BJ61"/>
  <c r="BJ67" s="1"/>
  <c r="BK29"/>
  <c r="BJ63"/>
  <c r="BJ69" s="1"/>
  <c r="BH66"/>
  <c r="BE75"/>
  <c r="BE79" s="1"/>
  <c r="BH60"/>
  <c r="BI69"/>
  <c r="BJ30"/>
  <c r="BI64"/>
  <c r="BI70" s="1"/>
  <c r="BI26"/>
  <c r="BJ26" l="1"/>
  <c r="BK28"/>
  <c r="BJ62"/>
  <c r="BJ68" s="1"/>
  <c r="BL27"/>
  <c r="BK61"/>
  <c r="BK67" s="1"/>
  <c r="BI60"/>
  <c r="BK30"/>
  <c r="BJ64"/>
  <c r="BL29"/>
  <c r="BK63"/>
  <c r="BI66"/>
  <c r="BK62" l="1"/>
  <c r="BK68" s="1"/>
  <c r="BL28"/>
  <c r="BL61"/>
  <c r="BL67" s="1"/>
  <c r="BM27"/>
  <c r="BL63"/>
  <c r="BL69" s="1"/>
  <c r="BM29"/>
  <c r="BJ70"/>
  <c r="BJ66" s="1"/>
  <c r="BJ60"/>
  <c r="BK69"/>
  <c r="BK64"/>
  <c r="BK70" s="1"/>
  <c r="BL30"/>
  <c r="BK26"/>
  <c r="BL26" l="1"/>
  <c r="BL62"/>
  <c r="BL68" s="1"/>
  <c r="BM28"/>
  <c r="BN27"/>
  <c r="BM61"/>
  <c r="BM67" s="1"/>
  <c r="BM63"/>
  <c r="BM69" s="1"/>
  <c r="BN29"/>
  <c r="BK66"/>
  <c r="BL64"/>
  <c r="BM30"/>
  <c r="BK60"/>
  <c r="BN28" l="1"/>
  <c r="BM62"/>
  <c r="BM68" s="1"/>
  <c r="BO27"/>
  <c r="BN61"/>
  <c r="BN67" s="1"/>
  <c r="BL70"/>
  <c r="BL60"/>
  <c r="BN30"/>
  <c r="BM64"/>
  <c r="BO29"/>
  <c r="BN63"/>
  <c r="BN69" s="1"/>
  <c r="BM26"/>
  <c r="BN26" l="1"/>
  <c r="BO28"/>
  <c r="BN62"/>
  <c r="BN68" s="1"/>
  <c r="BO61"/>
  <c r="BO67" s="1"/>
  <c r="BP27"/>
  <c r="BO30"/>
  <c r="BN64"/>
  <c r="BL66"/>
  <c r="BI75"/>
  <c r="BI79" s="1"/>
  <c r="BM70"/>
  <c r="BM66" s="1"/>
  <c r="BM60"/>
  <c r="BP29"/>
  <c r="BO63"/>
  <c r="BO69" s="1"/>
  <c r="BO26" l="1"/>
  <c r="BO62"/>
  <c r="BO68" s="1"/>
  <c r="BP28"/>
  <c r="BP61"/>
  <c r="BP67" s="1"/>
  <c r="BQ27"/>
  <c r="BP63"/>
  <c r="BQ29"/>
  <c r="BO64"/>
  <c r="BP30"/>
  <c r="BN70"/>
  <c r="BN66" s="1"/>
  <c r="BN60"/>
  <c r="BP62" l="1"/>
  <c r="BP68" s="1"/>
  <c r="BQ28"/>
  <c r="BR27"/>
  <c r="BQ61"/>
  <c r="BQ67" s="1"/>
  <c r="BO70"/>
  <c r="BO66" s="1"/>
  <c r="BO60"/>
  <c r="BQ63"/>
  <c r="BQ69" s="1"/>
  <c r="BR29"/>
  <c r="BP64"/>
  <c r="BP70" s="1"/>
  <c r="BQ30"/>
  <c r="BP26"/>
  <c r="BP69"/>
  <c r="BQ26" l="1"/>
  <c r="BR28"/>
  <c r="BQ62"/>
  <c r="BQ68" s="1"/>
  <c r="BM75"/>
  <c r="BM79" s="1"/>
  <c r="BS27"/>
  <c r="BR61"/>
  <c r="BR67" s="1"/>
  <c r="BR30"/>
  <c r="BQ64"/>
  <c r="BP66"/>
  <c r="BS29"/>
  <c r="BR63"/>
  <c r="BR69" s="1"/>
  <c r="BP60"/>
  <c r="BR62" l="1"/>
  <c r="BR68" s="1"/>
  <c r="BS28"/>
  <c r="BR26"/>
  <c r="BT27"/>
  <c r="BS61"/>
  <c r="BS67" s="1"/>
  <c r="BT29"/>
  <c r="BS63"/>
  <c r="BS30"/>
  <c r="BR64"/>
  <c r="BR70" s="1"/>
  <c r="BQ70"/>
  <c r="BQ66" s="1"/>
  <c r="BQ60"/>
  <c r="BS62" l="1"/>
  <c r="BS68" s="1"/>
  <c r="BT28"/>
  <c r="BR66"/>
  <c r="BU27"/>
  <c r="BT61"/>
  <c r="BT67" s="1"/>
  <c r="BT63"/>
  <c r="BU29"/>
  <c r="BR60"/>
  <c r="BS64"/>
  <c r="BS70" s="1"/>
  <c r="BT30"/>
  <c r="BS69"/>
  <c r="BS26"/>
  <c r="BU28" l="1"/>
  <c r="BT62"/>
  <c r="BT68" s="1"/>
  <c r="BS60"/>
  <c r="BS66"/>
  <c r="BU61"/>
  <c r="BU67" s="1"/>
  <c r="BV27"/>
  <c r="BT69"/>
  <c r="BT64"/>
  <c r="BT70" s="1"/>
  <c r="BU30"/>
  <c r="BT26"/>
  <c r="BU63"/>
  <c r="BU69" s="1"/>
  <c r="BV29"/>
  <c r="BU62" l="1"/>
  <c r="BU68" s="1"/>
  <c r="BV28"/>
  <c r="BU26"/>
  <c r="BV61"/>
  <c r="BV67" s="1"/>
  <c r="BW27"/>
  <c r="BT60"/>
  <c r="BW29"/>
  <c r="BV63"/>
  <c r="BV30"/>
  <c r="BU64"/>
  <c r="BU70" s="1"/>
  <c r="BT66"/>
  <c r="BQ75"/>
  <c r="BQ79" s="1"/>
  <c r="BU66" l="1"/>
  <c r="BV62"/>
  <c r="BV68" s="1"/>
  <c r="BW28"/>
  <c r="BX27"/>
  <c r="BX61" s="1"/>
  <c r="BX67" s="1"/>
  <c r="BW61"/>
  <c r="BW67" s="1"/>
  <c r="BU60"/>
  <c r="BW30"/>
  <c r="BV64"/>
  <c r="BV70" s="1"/>
  <c r="BV26"/>
  <c r="BX29"/>
  <c r="BX63" s="1"/>
  <c r="BX69" s="1"/>
  <c r="BW63"/>
  <c r="BV69"/>
  <c r="BV66" l="1"/>
  <c r="BW62"/>
  <c r="BW68" s="1"/>
  <c r="BX28"/>
  <c r="BX62" s="1"/>
  <c r="BX68" s="1"/>
  <c r="BV60"/>
  <c r="BW69"/>
  <c r="BW64"/>
  <c r="BW70" s="1"/>
  <c r="BX30"/>
  <c r="BX64" s="1"/>
  <c r="BX70" s="1"/>
  <c r="BW26"/>
  <c r="BU75" l="1"/>
  <c r="BU79" s="1"/>
  <c r="BX60"/>
  <c r="BW60"/>
  <c r="BX66"/>
  <c r="BX26"/>
  <c r="BW66"/>
</calcChain>
</file>

<file path=xl/sharedStrings.xml><?xml version="1.0" encoding="utf-8"?>
<sst xmlns="http://schemas.openxmlformats.org/spreadsheetml/2006/main" count="102" uniqueCount="87">
  <si>
    <t>RPS Class I 225 CMR 14.00</t>
  </si>
  <si>
    <t>Solar Carve-Out Phase II</t>
  </si>
  <si>
    <t>Guideline</t>
  </si>
  <si>
    <t>Calculation of Annual Compliance Obligations</t>
  </si>
  <si>
    <t>(Page 1 - Calculation Inputs)</t>
  </si>
  <si>
    <t>SREC-I Program Capacity Cap, MW</t>
  </si>
  <si>
    <t>SREC-I Program Capacity Overage, MW</t>
  </si>
  <si>
    <t>SREC-II Program Capacity Cap</t>
  </si>
  <si>
    <t>Year in which Goal is to be met</t>
  </si>
  <si>
    <t>SREC-I Overage Distribution Factor</t>
  </si>
  <si>
    <t>Cumulative Installed Capacity Targets, MW</t>
  </si>
  <si>
    <t>Solar PV Capacity Factor</t>
  </si>
  <si>
    <t>MWh/year per MW</t>
  </si>
  <si>
    <t>Market Sector SREC Factors</t>
  </si>
  <si>
    <t>NREL Insolation Data, Worcester, kWh/m2/day</t>
  </si>
  <si>
    <t>SREC Term Limit, quarters</t>
  </si>
  <si>
    <t>Jan</t>
  </si>
  <si>
    <t>Quarterly Contribu-tion to Annual Total</t>
  </si>
  <si>
    <t>Feb</t>
  </si>
  <si>
    <t>Percent of Annual Generation in Quarter (based on NREL data table to right)</t>
  </si>
  <si>
    <t>Mar</t>
  </si>
  <si>
    <t>Q1</t>
  </si>
  <si>
    <t>Apr</t>
  </si>
  <si>
    <t>Q2</t>
  </si>
  <si>
    <t>May</t>
  </si>
  <si>
    <t>Q3</t>
  </si>
  <si>
    <t>Jun</t>
  </si>
  <si>
    <t>Q4</t>
  </si>
  <si>
    <t>Jul</t>
  </si>
  <si>
    <t>Aug</t>
  </si>
  <si>
    <t>Sep</t>
  </si>
  <si>
    <t>Oct</t>
  </si>
  <si>
    <t>Nov</t>
  </si>
  <si>
    <t>Dec</t>
  </si>
  <si>
    <t>Data Code</t>
  </si>
  <si>
    <t>Black</t>
  </si>
  <si>
    <t>Set Values by Regulation</t>
  </si>
  <si>
    <t>Red</t>
  </si>
  <si>
    <t>Values input by DOER over time as provided by regulation</t>
  </si>
  <si>
    <t>Calculated Values by formulas in spreadsheet</t>
  </si>
  <si>
    <t>(Page 2 - Compliance Obligation Calculation Spreadsheet)</t>
  </si>
  <si>
    <t>Year</t>
  </si>
  <si>
    <t>Quarter</t>
  </si>
  <si>
    <t>Program Quarter</t>
  </si>
  <si>
    <t>Targeted Cumulative Installed Capacity (Annual, End-of-Year)</t>
  </si>
  <si>
    <t xml:space="preserve">Installed Capacity </t>
  </si>
  <si>
    <t>QUARTERLY Installed Capacities (MW)</t>
  </si>
  <si>
    <t>Market Sector A</t>
  </si>
  <si>
    <t>Market Sector B</t>
  </si>
  <si>
    <t>Market Sector C</t>
  </si>
  <si>
    <t>Managed Growth</t>
  </si>
  <si>
    <t>CUMULATIVE Installed Capacities (MW)</t>
  </si>
  <si>
    <t>New data to be entered by DOER before August 30 of each CY after 2014 in determining Compliance Obligation for the next CY</t>
  </si>
  <si>
    <t>QUARTERLY Qualified but not Installed Capacities (MW)</t>
  </si>
  <si>
    <t>Maximum New Supply constrained by Cumulative Installed Capacity Targets (MW)</t>
  </si>
  <si>
    <t>Projected Value below shall be no higher than the Target Value above</t>
  </si>
  <si>
    <t>ANNUAL Projected New Capacities (MW)</t>
  </si>
  <si>
    <t>QUARTERLY Projected New Capacities (MW)</t>
  </si>
  <si>
    <t>Data to be entered by DOER before August 30 of each CY in determining Compliance Obligation for the next CY</t>
  </si>
  <si>
    <t>Rollover Volumes (MWh)</t>
  </si>
  <si>
    <t>Reminted, Unsettled Auction Attributes from CY-2</t>
  </si>
  <si>
    <t>Banked Volume from CY-2</t>
  </si>
  <si>
    <t>Auction Volume from CY-2, if 3rd Round (MWh)</t>
  </si>
  <si>
    <r>
      <t xml:space="preserve">CUMULATIVE Accounting of SREC Supply from </t>
    </r>
    <r>
      <rPr>
        <b/>
        <u/>
        <sz val="11"/>
        <color theme="1"/>
        <rFont val="Calibri"/>
        <family val="2"/>
        <scheme val="minor"/>
      </rPr>
      <t>Installed</t>
    </r>
    <r>
      <rPr>
        <b/>
        <sz val="11"/>
        <color theme="1"/>
        <rFont val="Calibri"/>
        <family val="2"/>
        <scheme val="minor"/>
      </rPr>
      <t xml:space="preserve">, </t>
    </r>
    <r>
      <rPr>
        <b/>
        <u/>
        <sz val="11"/>
        <color theme="1"/>
        <rFont val="Calibri"/>
        <family val="2"/>
        <scheme val="minor"/>
      </rPr>
      <t>Qualified but not Installed</t>
    </r>
    <r>
      <rPr>
        <b/>
        <sz val="11"/>
        <color theme="1"/>
        <rFont val="Calibri"/>
        <family val="2"/>
        <scheme val="minor"/>
      </rPr>
      <t xml:space="preserve">, and </t>
    </r>
    <r>
      <rPr>
        <b/>
        <u/>
        <sz val="11"/>
        <color theme="1"/>
        <rFont val="Calibri"/>
        <family val="2"/>
        <scheme val="minor"/>
      </rPr>
      <t>Projected New Supply</t>
    </r>
  </si>
  <si>
    <t>Cumulative Capacities by Market Sector (MW)</t>
  </si>
  <si>
    <t>SREC Generation (Actual and Projected) in the Quarter (MWh)</t>
  </si>
  <si>
    <t>Compliance Obligation Calculation (MWh)</t>
  </si>
  <si>
    <t>SRECs Generation from Installed, Qualified and Projected Supply</t>
  </si>
  <si>
    <t>Rollover Volume</t>
  </si>
  <si>
    <t>Third Round Auction Volume Doubling</t>
  </si>
  <si>
    <r>
      <rPr>
        <u/>
        <sz val="11"/>
        <rFont val="Calibri"/>
        <family val="2"/>
        <scheme val="minor"/>
      </rPr>
      <t>Cumulative Installed Capacity Target</t>
    </r>
    <r>
      <rPr>
        <sz val="11"/>
        <rFont val="Calibri"/>
        <family val="2"/>
        <scheme val="minor"/>
      </rPr>
      <t xml:space="preserve"> per 225 CMR 15.07(3)(e}3</t>
    </r>
  </si>
  <si>
    <t>Data to be entered by DOER on a Quarterly Basis during the subsequent quarter</t>
  </si>
  <si>
    <t>Installed Capacity within SREC-II Term Limit  225 CMR 14.07(3)(e)1</t>
  </si>
  <si>
    <t>Qualified but not Installed SREC-II Supply  225 CMR 14.07(3)(e)2</t>
  </si>
  <si>
    <t>Projected New Supply  225 CMR 14.07(3)(e)3</t>
  </si>
  <si>
    <t>Rollover Volumes  225 CMR 14.07(3)(e)4</t>
  </si>
  <si>
    <t>Compliance Obligation  225 CMR 14.07(3)(c-e)</t>
  </si>
  <si>
    <t>Blue</t>
  </si>
  <si>
    <t>Compliance Obligation Terms  225 CMR 14.07(3)(e)1-5</t>
  </si>
  <si>
    <t>Compliance Obligations Set in Regulation 225 CMR 14.07(3)(c and d)</t>
  </si>
  <si>
    <r>
      <t xml:space="preserve">NOTE:  The Compliance Obligation calculated hereby is </t>
    </r>
    <r>
      <rPr>
        <i/>
        <u/>
        <sz val="11"/>
        <color theme="5" tint="-0.499984740745262"/>
        <rFont val="Calibri"/>
        <family val="2"/>
        <scheme val="minor"/>
      </rPr>
      <t>not</t>
    </r>
    <r>
      <rPr>
        <i/>
        <sz val="11"/>
        <color theme="5" tint="-0.499984740745262"/>
        <rFont val="Calibri"/>
        <family val="2"/>
        <scheme val="minor"/>
      </rPr>
      <t xml:space="preserve"> strictly the demand for SREC-IIs in the CY.  The calculated Compliance Obligation is divided by the retail load in CY-2 [in 225 CMR 14.07(3)(a)] to set the CY Minimum Standard (% of retail load).  The actual SREC-II demand is then equal to the actual settled retail load in CY times the Minimum Standard.</t>
    </r>
  </si>
  <si>
    <t>Annual</t>
  </si>
  <si>
    <t>Reminted, Unsettled Auction Attributes from CY-3</t>
  </si>
  <si>
    <t>Third Round Auction Volume Doubling  225 CMR 14.07(3)(e)5</t>
  </si>
  <si>
    <r>
      <rPr>
        <b/>
        <u/>
        <sz val="16"/>
        <color theme="5" tint="-0.499984740745262"/>
        <rFont val="Calibri"/>
        <family val="2"/>
        <scheme val="minor"/>
      </rPr>
      <t>Cumulative Installed Capacity Target</t>
    </r>
    <r>
      <rPr>
        <b/>
        <sz val="16"/>
        <color theme="5" tint="-0.499984740745262"/>
        <rFont val="Calibri"/>
        <family val="2"/>
        <scheme val="minor"/>
      </rPr>
      <t xml:space="preserve"> [per 225 CMR 14.07(3)(e)3]</t>
    </r>
  </si>
  <si>
    <t>Compliance Obligations are not final until August 30th of the Preceding Year</t>
  </si>
  <si>
    <t>Guideline Version Date:  March 17, 2015</t>
  </si>
</sst>
</file>

<file path=xl/styles.xml><?xml version="1.0" encoding="utf-8"?>
<styleSheet xmlns="http://schemas.openxmlformats.org/spreadsheetml/2006/main">
  <numFmts count="4">
    <numFmt numFmtId="6" formatCode="&quot;$&quot;#,##0_);[Red]\(&quot;$&quot;#,##0\)"/>
    <numFmt numFmtId="8" formatCode="&quot;$&quot;#,##0.00_);[Red]\(&quot;$&quot;#,##0.00\)"/>
    <numFmt numFmtId="164" formatCode="0.000"/>
    <numFmt numFmtId="165" formatCode="0.0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Arial Unicode MS"/>
      <family val="2"/>
    </font>
    <font>
      <sz val="11"/>
      <color theme="0" tint="-0.1499984740745262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6"/>
      <color rgb="FF00B0F0"/>
      <name val="Calibri"/>
      <family val="2"/>
      <scheme val="minor"/>
    </font>
    <font>
      <b/>
      <sz val="16"/>
      <color theme="5" tint="-0.499984740745262"/>
      <name val="Calibri"/>
      <family val="2"/>
      <scheme val="minor"/>
    </font>
    <font>
      <b/>
      <u/>
      <sz val="16"/>
      <color theme="5" tint="-0.499984740745262"/>
      <name val="Calibri"/>
      <family val="2"/>
      <scheme val="minor"/>
    </font>
    <font>
      <b/>
      <u/>
      <sz val="11"/>
      <color theme="5" tint="-0.499984740745262"/>
      <name val="Calibri"/>
      <family val="2"/>
      <scheme val="minor"/>
    </font>
    <font>
      <i/>
      <sz val="11"/>
      <color theme="5" tint="-0.499984740745262"/>
      <name val="Calibri"/>
      <family val="2"/>
      <scheme val="minor"/>
    </font>
    <font>
      <i/>
      <u/>
      <sz val="11"/>
      <color theme="5" tint="-0.499984740745262"/>
      <name val="Calibri"/>
      <family val="2"/>
      <scheme val="minor"/>
    </font>
    <font>
      <b/>
      <sz val="14"/>
      <color theme="5" tint="-0.499984740745262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lightTrellis">
        <bgColor theme="0" tint="-4.9989318521683403E-2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4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Alignment="1">
      <alignment horizontal="right"/>
    </xf>
    <xf numFmtId="0" fontId="0" fillId="0" borderId="0" xfId="0" applyAlignment="1">
      <alignment horizontal="left" indent="2"/>
    </xf>
    <xf numFmtId="0" fontId="0" fillId="0" borderId="21" xfId="0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164" fontId="2" fillId="0" borderId="0" xfId="1" applyNumberFormat="1" applyFont="1" applyFill="1"/>
    <xf numFmtId="0" fontId="4" fillId="0" borderId="0" xfId="0" applyFont="1" applyAlignment="1">
      <alignment horizontal="center"/>
    </xf>
    <xf numFmtId="0" fontId="3" fillId="0" borderId="0" xfId="0" applyFont="1"/>
    <xf numFmtId="1" fontId="13" fillId="0" borderId="0" xfId="0" applyNumberFormat="1" applyFont="1"/>
    <xf numFmtId="164" fontId="13" fillId="0" borderId="0" xfId="0" applyNumberFormat="1" applyFont="1"/>
    <xf numFmtId="0" fontId="13" fillId="0" borderId="0" xfId="0" applyFont="1"/>
    <xf numFmtId="1" fontId="0" fillId="0" borderId="0" xfId="0" applyNumberFormat="1"/>
    <xf numFmtId="0" fontId="14" fillId="0" borderId="0" xfId="0" applyFont="1"/>
    <xf numFmtId="0" fontId="15" fillId="0" borderId="0" xfId="0" applyFont="1"/>
    <xf numFmtId="1" fontId="2" fillId="0" borderId="0" xfId="0" applyNumberFormat="1" applyFont="1"/>
    <xf numFmtId="0" fontId="16" fillId="0" borderId="0" xfId="0" applyFont="1"/>
    <xf numFmtId="1" fontId="17" fillId="0" borderId="0" xfId="0" applyNumberFormat="1" applyFont="1"/>
    <xf numFmtId="0" fontId="18" fillId="0" borderId="0" xfId="0" applyFont="1"/>
    <xf numFmtId="0" fontId="19" fillId="0" borderId="0" xfId="0" applyFont="1"/>
    <xf numFmtId="0" fontId="8" fillId="0" borderId="0" xfId="0" applyFont="1" applyAlignment="1">
      <alignment horizontal="left" indent="2"/>
    </xf>
    <xf numFmtId="0" fontId="2" fillId="0" borderId="0" xfId="0" applyFont="1" applyBorder="1" applyAlignment="1">
      <alignment horizontal="center"/>
    </xf>
    <xf numFmtId="1" fontId="0" fillId="0" borderId="0" xfId="0" applyNumberFormat="1" applyFont="1"/>
    <xf numFmtId="3" fontId="7" fillId="0" borderId="0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1" fontId="2" fillId="0" borderId="1" xfId="0" applyNumberFormat="1" applyFont="1" applyBorder="1"/>
    <xf numFmtId="0" fontId="23" fillId="0" borderId="28" xfId="0" applyFont="1" applyBorder="1" applyAlignment="1">
      <alignment horizontal="center" vertical="center"/>
    </xf>
    <xf numFmtId="0" fontId="26" fillId="0" borderId="0" xfId="0" applyFont="1"/>
    <xf numFmtId="0" fontId="28" fillId="0" borderId="0" xfId="0" applyFont="1"/>
    <xf numFmtId="0" fontId="27" fillId="0" borderId="0" xfId="0" applyFont="1"/>
    <xf numFmtId="0" fontId="2" fillId="0" borderId="1" xfId="0" applyFont="1" applyBorder="1"/>
    <xf numFmtId="0" fontId="0" fillId="0" borderId="1" xfId="0" applyBorder="1"/>
    <xf numFmtId="0" fontId="2" fillId="2" borderId="1" xfId="0" applyFont="1" applyFill="1" applyBorder="1"/>
    <xf numFmtId="0" fontId="0" fillId="2" borderId="1" xfId="0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indent="2"/>
    </xf>
    <xf numFmtId="1" fontId="2" fillId="0" borderId="43" xfId="0" applyNumberFormat="1" applyFont="1" applyBorder="1"/>
    <xf numFmtId="1" fontId="24" fillId="0" borderId="39" xfId="0" applyNumberFormat="1" applyFont="1" applyBorder="1"/>
    <xf numFmtId="1" fontId="24" fillId="0" borderId="40" xfId="0" applyNumberFormat="1" applyFont="1" applyBorder="1"/>
    <xf numFmtId="1" fontId="24" fillId="0" borderId="45" xfId="0" applyNumberFormat="1" applyFont="1" applyBorder="1"/>
    <xf numFmtId="0" fontId="0" fillId="0" borderId="43" xfId="0" applyBorder="1" applyAlignment="1">
      <alignment horizontal="left" indent="2"/>
    </xf>
    <xf numFmtId="0" fontId="16" fillId="0" borderId="44" xfId="0" applyFont="1" applyBorder="1"/>
    <xf numFmtId="1" fontId="23" fillId="0" borderId="1" xfId="0" applyNumberFormat="1" applyFont="1" applyBorder="1"/>
    <xf numFmtId="1" fontId="23" fillId="0" borderId="43" xfId="0" applyNumberFormat="1" applyFont="1" applyBorder="1"/>
    <xf numFmtId="0" fontId="2" fillId="0" borderId="43" xfId="0" applyFont="1" applyBorder="1"/>
    <xf numFmtId="0" fontId="0" fillId="0" borderId="43" xfId="0" applyBorder="1"/>
    <xf numFmtId="0" fontId="0" fillId="0" borderId="40" xfId="0" applyBorder="1"/>
    <xf numFmtId="0" fontId="0" fillId="0" borderId="45" xfId="0" applyBorder="1"/>
    <xf numFmtId="0" fontId="16" fillId="0" borderId="34" xfId="0" applyFont="1" applyBorder="1"/>
    <xf numFmtId="0" fontId="0" fillId="0" borderId="35" xfId="0" applyBorder="1"/>
    <xf numFmtId="0" fontId="19" fillId="0" borderId="38" xfId="0" applyFont="1" applyBorder="1"/>
    <xf numFmtId="0" fontId="8" fillId="0" borderId="1" xfId="0" applyFont="1" applyBorder="1" applyAlignment="1">
      <alignment horizontal="left" indent="2"/>
    </xf>
    <xf numFmtId="0" fontId="16" fillId="0" borderId="1" xfId="0" applyFont="1" applyBorder="1" applyAlignment="1">
      <alignment horizontal="left" indent="2"/>
    </xf>
    <xf numFmtId="0" fontId="3" fillId="0" borderId="44" xfId="0" applyFont="1" applyBorder="1"/>
    <xf numFmtId="0" fontId="3" fillId="0" borderId="44" xfId="0" applyFont="1" applyBorder="1" applyAlignment="1">
      <alignment horizontal="left"/>
    </xf>
    <xf numFmtId="1" fontId="23" fillId="0" borderId="1" xfId="0" quotePrefix="1" applyNumberFormat="1" applyFont="1" applyFill="1" applyBorder="1"/>
    <xf numFmtId="1" fontId="23" fillId="0" borderId="43" xfId="0" quotePrefix="1" applyNumberFormat="1" applyFont="1" applyFill="1" applyBorder="1"/>
    <xf numFmtId="0" fontId="32" fillId="0" borderId="0" xfId="0" applyFont="1"/>
    <xf numFmtId="0" fontId="3" fillId="0" borderId="0" xfId="0" applyFont="1" applyBorder="1" applyAlignment="1">
      <alignment horizontal="left"/>
    </xf>
    <xf numFmtId="3" fontId="22" fillId="0" borderId="0" xfId="0" applyNumberFormat="1" applyFont="1" applyBorder="1" applyAlignment="1">
      <alignment horizontal="center"/>
    </xf>
    <xf numFmtId="1" fontId="24" fillId="0" borderId="36" xfId="0" applyNumberFormat="1" applyFont="1" applyBorder="1"/>
    <xf numFmtId="0" fontId="0" fillId="0" borderId="0" xfId="0" applyFill="1"/>
    <xf numFmtId="0" fontId="6" fillId="0" borderId="0" xfId="0" applyFont="1" applyFill="1" applyAlignment="1">
      <alignment horizontal="center"/>
    </xf>
    <xf numFmtId="0" fontId="2" fillId="0" borderId="0" xfId="0" applyFont="1" applyFill="1"/>
    <xf numFmtId="0" fontId="23" fillId="0" borderId="0" xfId="0" applyFont="1" applyFill="1"/>
    <xf numFmtId="0" fontId="0" fillId="0" borderId="0" xfId="0" applyFill="1" applyAlignment="1">
      <alignment vertical="center"/>
    </xf>
    <xf numFmtId="0" fontId="8" fillId="0" borderId="0" xfId="0" applyFont="1" applyFill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164" fontId="0" fillId="0" borderId="0" xfId="0" applyNumberFormat="1" applyFill="1"/>
    <xf numFmtId="0" fontId="0" fillId="0" borderId="0" xfId="0" applyFill="1" applyBorder="1"/>
    <xf numFmtId="164" fontId="8" fillId="0" borderId="1" xfId="0" applyNumberFormat="1" applyFont="1" applyFill="1" applyBorder="1" applyAlignment="1">
      <alignment horizontal="center"/>
    </xf>
    <xf numFmtId="1" fontId="23" fillId="0" borderId="1" xfId="0" applyNumberFormat="1" applyFont="1" applyFill="1" applyBorder="1" applyAlignment="1">
      <alignment horizontal="center"/>
    </xf>
    <xf numFmtId="10" fontId="0" fillId="0" borderId="0" xfId="1" applyNumberFormat="1" applyFont="1" applyFill="1"/>
    <xf numFmtId="0" fontId="8" fillId="0" borderId="0" xfId="0" applyFont="1" applyFill="1" applyAlignment="1">
      <alignment horizontal="left"/>
    </xf>
    <xf numFmtId="0" fontId="11" fillId="0" borderId="0" xfId="0" applyFont="1" applyFill="1" applyAlignment="1">
      <alignment wrapText="1"/>
    </xf>
    <xf numFmtId="0" fontId="8" fillId="0" borderId="0" xfId="0" applyFont="1" applyFill="1" applyAlignment="1">
      <alignment horizontal="right" indent="1"/>
    </xf>
    <xf numFmtId="165" fontId="8" fillId="0" borderId="0" xfId="0" applyNumberFormat="1" applyFont="1" applyFill="1" applyAlignment="1">
      <alignment horizontal="right"/>
    </xf>
    <xf numFmtId="0" fontId="8" fillId="0" borderId="0" xfId="0" applyFont="1" applyFill="1" applyAlignment="1">
      <alignment horizontal="right"/>
    </xf>
    <xf numFmtId="0" fontId="2" fillId="0" borderId="0" xfId="0" applyFont="1" applyFill="1" applyAlignment="1"/>
    <xf numFmtId="0" fontId="0" fillId="0" borderId="0" xfId="0" applyFill="1" applyAlignment="1">
      <alignment horizontal="left"/>
    </xf>
    <xf numFmtId="0" fontId="8" fillId="0" borderId="0" xfId="0" applyFont="1" applyFill="1"/>
    <xf numFmtId="0" fontId="7" fillId="0" borderId="0" xfId="0" applyFont="1" applyFill="1"/>
    <xf numFmtId="0" fontId="12" fillId="0" borderId="0" xfId="0" applyFont="1" applyFill="1"/>
    <xf numFmtId="0" fontId="0" fillId="0" borderId="0" xfId="0" applyFill="1" applyAlignment="1">
      <alignment horizontal="right"/>
    </xf>
    <xf numFmtId="164" fontId="8" fillId="0" borderId="0" xfId="0" applyNumberFormat="1" applyFont="1" applyFill="1"/>
    <xf numFmtId="0" fontId="0" fillId="0" borderId="2" xfId="0" applyFill="1" applyBorder="1"/>
    <xf numFmtId="165" fontId="12" fillId="0" borderId="3" xfId="0" applyNumberFormat="1" applyFont="1" applyFill="1" applyBorder="1" applyAlignment="1">
      <alignment horizontal="center"/>
    </xf>
    <xf numFmtId="0" fontId="0" fillId="0" borderId="6" xfId="0" applyFill="1" applyBorder="1"/>
    <xf numFmtId="165" fontId="0" fillId="0" borderId="7" xfId="0" applyNumberFormat="1" applyFill="1" applyBorder="1" applyAlignment="1">
      <alignment horizontal="center"/>
    </xf>
    <xf numFmtId="0" fontId="0" fillId="0" borderId="10" xfId="0" applyFill="1" applyBorder="1"/>
    <xf numFmtId="165" fontId="0" fillId="0" borderId="11" xfId="0" applyNumberFormat="1" applyFill="1" applyBorder="1" applyAlignment="1">
      <alignment horizontal="center"/>
    </xf>
    <xf numFmtId="0" fontId="0" fillId="0" borderId="13" xfId="0" applyFill="1" applyBorder="1"/>
    <xf numFmtId="165" fontId="0" fillId="0" borderId="14" xfId="0" applyNumberFormat="1" applyFill="1" applyBorder="1" applyAlignment="1">
      <alignment horizontal="center"/>
    </xf>
    <xf numFmtId="0" fontId="0" fillId="0" borderId="0" xfId="0" applyFill="1" applyAlignment="1">
      <alignment horizontal="left" indent="2"/>
    </xf>
    <xf numFmtId="9" fontId="0" fillId="0" borderId="0" xfId="0" applyNumberFormat="1" applyFill="1"/>
    <xf numFmtId="0" fontId="0" fillId="0" borderId="0" xfId="0" quotePrefix="1" applyFill="1" applyAlignment="1">
      <alignment horizontal="right"/>
    </xf>
    <xf numFmtId="0" fontId="0" fillId="0" borderId="16" xfId="0" applyFill="1" applyBorder="1"/>
    <xf numFmtId="165" fontId="0" fillId="0" borderId="17" xfId="0" applyNumberFormat="1" applyFill="1" applyBorder="1" applyAlignment="1">
      <alignment horizontal="center"/>
    </xf>
    <xf numFmtId="164" fontId="0" fillId="0" borderId="0" xfId="0" applyNumberFormat="1" applyFill="1" applyAlignment="1">
      <alignment horizontal="center"/>
    </xf>
    <xf numFmtId="8" fontId="0" fillId="0" borderId="0" xfId="0" applyNumberFormat="1" applyFill="1"/>
    <xf numFmtId="6" fontId="0" fillId="0" borderId="0" xfId="0" applyNumberFormat="1" applyFill="1"/>
    <xf numFmtId="0" fontId="13" fillId="0" borderId="0" xfId="0" applyFont="1" applyFill="1"/>
    <xf numFmtId="0" fontId="34" fillId="0" borderId="0" xfId="0" applyFont="1" applyFill="1"/>
    <xf numFmtId="164" fontId="34" fillId="0" borderId="0" xfId="0" applyNumberFormat="1" applyFont="1" applyFill="1"/>
    <xf numFmtId="0" fontId="10" fillId="0" borderId="5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164" fontId="0" fillId="0" borderId="15" xfId="0" applyNumberFormat="1" applyFill="1" applyBorder="1" applyAlignment="1">
      <alignment horizontal="center" vertical="center"/>
    </xf>
    <xf numFmtId="164" fontId="0" fillId="0" borderId="8" xfId="0" applyNumberFormat="1" applyFill="1" applyBorder="1" applyAlignment="1">
      <alignment horizontal="center" vertical="center"/>
    </xf>
    <xf numFmtId="164" fontId="0" fillId="0" borderId="12" xfId="0" applyNumberFormat="1" applyFill="1" applyBorder="1" applyAlignment="1">
      <alignment horizontal="center" vertical="center"/>
    </xf>
    <xf numFmtId="164" fontId="0" fillId="0" borderId="18" xfId="0" applyNumberForma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164" fontId="0" fillId="0" borderId="4" xfId="0" applyNumberFormat="1" applyFill="1" applyBorder="1" applyAlignment="1">
      <alignment horizontal="center" vertical="center"/>
    </xf>
    <xf numFmtId="0" fontId="2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1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0" fillId="0" borderId="20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2" xfId="0" applyBorder="1" applyAlignment="1">
      <alignment horizontal="left" vertical="center" indent="1"/>
    </xf>
    <xf numFmtId="0" fontId="0" fillId="0" borderId="23" xfId="0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 indent="1"/>
    </xf>
    <xf numFmtId="0" fontId="2" fillId="0" borderId="26" xfId="0" applyFont="1" applyBorder="1" applyAlignment="1">
      <alignment horizontal="left" vertical="center" indent="1"/>
    </xf>
    <xf numFmtId="0" fontId="23" fillId="0" borderId="29" xfId="0" applyFont="1" applyBorder="1" applyAlignment="1">
      <alignment horizontal="left" vertical="center" indent="1"/>
    </xf>
    <xf numFmtId="0" fontId="23" fillId="0" borderId="30" xfId="0" applyFont="1" applyBorder="1" applyAlignment="1">
      <alignment horizontal="left" vertical="center" indent="1"/>
    </xf>
    <xf numFmtId="0" fontId="23" fillId="0" borderId="31" xfId="0" applyFont="1" applyBorder="1" applyAlignment="1">
      <alignment horizontal="left" vertical="center" indent="1"/>
    </xf>
    <xf numFmtId="1" fontId="3" fillId="0" borderId="32" xfId="0" applyNumberFormat="1" applyFont="1" applyBorder="1" applyAlignment="1">
      <alignment horizontal="right"/>
    </xf>
    <xf numFmtId="1" fontId="3" fillId="0" borderId="33" xfId="0" applyNumberFormat="1" applyFont="1" applyBorder="1" applyAlignment="1">
      <alignment horizontal="right"/>
    </xf>
    <xf numFmtId="1" fontId="3" fillId="0" borderId="25" xfId="0" applyNumberFormat="1" applyFont="1" applyBorder="1" applyAlignment="1">
      <alignment horizontal="right"/>
    </xf>
    <xf numFmtId="1" fontId="3" fillId="0" borderId="34" xfId="0" applyNumberFormat="1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1" fontId="3" fillId="0" borderId="37" xfId="0" applyNumberFormat="1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1" fontId="24" fillId="0" borderId="37" xfId="0" applyNumberFormat="1" applyFont="1" applyBorder="1" applyAlignment="1">
      <alignment horizontal="center"/>
    </xf>
    <xf numFmtId="0" fontId="24" fillId="0" borderId="35" xfId="0" applyFont="1" applyBorder="1" applyAlignment="1">
      <alignment horizontal="center"/>
    </xf>
    <xf numFmtId="0" fontId="24" fillId="0" borderId="36" xfId="0" applyFont="1" applyBorder="1" applyAlignment="1">
      <alignment horizontal="center"/>
    </xf>
    <xf numFmtId="0" fontId="24" fillId="0" borderId="38" xfId="0" applyFont="1" applyBorder="1" applyAlignment="1">
      <alignment horizontal="center"/>
    </xf>
    <xf numFmtId="1" fontId="20" fillId="0" borderId="34" xfId="0" applyNumberFormat="1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1" fontId="20" fillId="0" borderId="37" xfId="0" applyNumberFormat="1" applyFont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/>
    </xf>
    <xf numFmtId="0" fontId="2" fillId="2" borderId="33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1" fontId="24" fillId="0" borderId="34" xfId="0" applyNumberFormat="1" applyFont="1" applyBorder="1" applyAlignment="1">
      <alignment horizont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3" fontId="23" fillId="0" borderId="1" xfId="0" applyNumberFormat="1" applyFont="1" applyBorder="1" applyAlignment="1">
      <alignment horizontal="center"/>
    </xf>
    <xf numFmtId="3" fontId="22" fillId="0" borderId="39" xfId="0" applyNumberFormat="1" applyFont="1" applyBorder="1" applyAlignment="1">
      <alignment horizontal="center"/>
    </xf>
    <xf numFmtId="3" fontId="22" fillId="0" borderId="40" xfId="0" applyNumberFormat="1" applyFont="1" applyBorder="1" applyAlignment="1">
      <alignment horizontal="center"/>
    </xf>
    <xf numFmtId="3" fontId="22" fillId="0" borderId="45" xfId="0" applyNumberFormat="1" applyFont="1" applyBorder="1" applyAlignment="1">
      <alignment horizontal="center"/>
    </xf>
    <xf numFmtId="0" fontId="29" fillId="0" borderId="41" xfId="0" applyFont="1" applyBorder="1" applyAlignment="1">
      <alignment horizontal="left" vertical="center" wrapText="1" indent="1"/>
    </xf>
    <xf numFmtId="0" fontId="29" fillId="0" borderId="42" xfId="0" applyFont="1" applyBorder="1" applyAlignment="1">
      <alignment horizontal="left" vertical="center" wrapText="1" indent="1"/>
    </xf>
    <xf numFmtId="0" fontId="29" fillId="0" borderId="43" xfId="0" applyFont="1" applyBorder="1" applyAlignment="1">
      <alignment horizontal="left" vertical="center" wrapText="1" indent="1"/>
    </xf>
    <xf numFmtId="3" fontId="25" fillId="0" borderId="39" xfId="0" applyNumberFormat="1" applyFont="1" applyFill="1" applyBorder="1" applyAlignment="1">
      <alignment horizontal="center"/>
    </xf>
    <xf numFmtId="3" fontId="25" fillId="0" borderId="40" xfId="0" applyNumberFormat="1" applyFont="1" applyFill="1" applyBorder="1" applyAlignment="1">
      <alignment horizontal="center"/>
    </xf>
    <xf numFmtId="3" fontId="25" fillId="0" borderId="45" xfId="0" applyNumberFormat="1" applyFont="1" applyFill="1" applyBorder="1" applyAlignment="1">
      <alignment horizontal="center"/>
    </xf>
    <xf numFmtId="3" fontId="25" fillId="2" borderId="39" xfId="0" applyNumberFormat="1" applyFont="1" applyFill="1" applyBorder="1" applyAlignment="1">
      <alignment horizontal="center"/>
    </xf>
    <xf numFmtId="3" fontId="25" fillId="2" borderId="40" xfId="0" applyNumberFormat="1" applyFont="1" applyFill="1" applyBorder="1" applyAlignment="1">
      <alignment horizontal="center"/>
    </xf>
    <xf numFmtId="3" fontId="25" fillId="0" borderId="39" xfId="0" applyNumberFormat="1" applyFont="1" applyBorder="1" applyAlignment="1">
      <alignment horizontal="center"/>
    </xf>
    <xf numFmtId="3" fontId="25" fillId="0" borderId="40" xfId="0" applyNumberFormat="1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46" xfId="0" applyFont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theme" Target="theme/theme1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  <Relationship Id="rId6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:Q63"/>
  <sheetViews>
    <sheetView showGridLines="0" tabSelected="1" zoomScaleNormal="100" workbookViewId="0"/>
  </sheetViews>
  <sheetFormatPr defaultRowHeight="15"/>
  <cols>
    <col min="1" max="1" width="3" style="63" customWidth="1"/>
    <col min="2" max="2" width="4" style="63" customWidth="1"/>
    <col min="3" max="3" width="35.42578125" style="63" customWidth="1"/>
    <col min="4" max="5" width="19.140625" style="63" customWidth="1"/>
    <col min="6" max="9" width="9.140625" style="63"/>
    <col min="10" max="12" width="9.140625" style="63" customWidth="1"/>
    <col min="13" max="16384" width="9.140625" style="63"/>
  </cols>
  <sheetData>
    <row r="1" spans="1:17">
      <c r="A1" s="104" t="s">
        <v>86</v>
      </c>
    </row>
    <row r="2" spans="1:17">
      <c r="A2" s="104"/>
    </row>
    <row r="3" spans="1:17" ht="18.75">
      <c r="B3" s="114" t="s">
        <v>0</v>
      </c>
      <c r="C3" s="114"/>
      <c r="D3" s="114"/>
    </row>
    <row r="4" spans="1:17" ht="18.75">
      <c r="B4" s="114" t="s">
        <v>1</v>
      </c>
      <c r="C4" s="114"/>
      <c r="D4" s="114"/>
    </row>
    <row r="5" spans="1:17" ht="18.75">
      <c r="B5" s="114" t="s">
        <v>2</v>
      </c>
      <c r="C5" s="114"/>
      <c r="D5" s="114"/>
    </row>
    <row r="6" spans="1:17" ht="18.75">
      <c r="B6" s="114" t="s">
        <v>3</v>
      </c>
      <c r="C6" s="114"/>
      <c r="D6" s="114"/>
    </row>
    <row r="7" spans="1:17" ht="15.75">
      <c r="C7" s="115" t="s">
        <v>4</v>
      </c>
      <c r="D7" s="115"/>
    </row>
    <row r="8" spans="1:17" ht="15.75">
      <c r="C8" s="64"/>
      <c r="D8" s="64"/>
    </row>
    <row r="10" spans="1:17">
      <c r="C10" s="63" t="s">
        <v>5</v>
      </c>
      <c r="D10" s="65">
        <v>655</v>
      </c>
    </row>
    <row r="11" spans="1:17">
      <c r="C11" s="63" t="s">
        <v>6</v>
      </c>
      <c r="D11" s="66">
        <f>D10-400</f>
        <v>255</v>
      </c>
    </row>
    <row r="12" spans="1:17">
      <c r="C12" s="63" t="s">
        <v>7</v>
      </c>
      <c r="D12" s="66">
        <f>1600-D10</f>
        <v>945</v>
      </c>
    </row>
    <row r="13" spans="1:17" ht="15" customHeight="1">
      <c r="C13" s="63" t="s">
        <v>8</v>
      </c>
      <c r="D13" s="63">
        <v>2020</v>
      </c>
    </row>
    <row r="14" spans="1:17" ht="15" customHeight="1">
      <c r="N14" s="67"/>
      <c r="O14" s="67"/>
      <c r="P14" s="67"/>
      <c r="Q14" s="67"/>
    </row>
    <row r="15" spans="1:17" ht="33" customHeight="1">
      <c r="C15" s="68" t="s">
        <v>70</v>
      </c>
      <c r="D15" s="69" t="s">
        <v>9</v>
      </c>
      <c r="E15" s="69" t="s">
        <v>10</v>
      </c>
      <c r="M15" s="70"/>
      <c r="N15" s="71"/>
      <c r="O15" s="71"/>
      <c r="P15" s="71"/>
      <c r="Q15" s="71"/>
    </row>
    <row r="16" spans="1:17">
      <c r="C16" s="72">
        <v>2014</v>
      </c>
      <c r="D16" s="73">
        <v>0</v>
      </c>
      <c r="E16" s="74">
        <v>85</v>
      </c>
      <c r="M16" s="70"/>
      <c r="N16" s="71"/>
      <c r="O16" s="71"/>
      <c r="P16" s="71"/>
      <c r="Q16" s="71"/>
    </row>
    <row r="17" spans="3:17">
      <c r="C17" s="72">
        <v>2015</v>
      </c>
      <c r="D17" s="73">
        <f t="shared" ref="D17:D22" si="0">MIN(D16+1/6, 1)</f>
        <v>0.16666666666666666</v>
      </c>
      <c r="E17" s="74">
        <v>230</v>
      </c>
      <c r="M17" s="70"/>
      <c r="N17" s="71"/>
      <c r="O17" s="71"/>
      <c r="P17" s="71"/>
      <c r="Q17" s="71"/>
    </row>
    <row r="18" spans="3:17">
      <c r="C18" s="72">
        <v>2016</v>
      </c>
      <c r="D18" s="73">
        <f t="shared" si="0"/>
        <v>0.33333333333333331</v>
      </c>
      <c r="E18" s="74">
        <f>447 -$D$11*D18</f>
        <v>362</v>
      </c>
      <c r="M18" s="70"/>
      <c r="N18" s="71"/>
      <c r="O18" s="71"/>
      <c r="P18" s="71"/>
      <c r="Q18" s="71"/>
    </row>
    <row r="19" spans="3:17">
      <c r="C19" s="72">
        <v>2017</v>
      </c>
      <c r="D19" s="73">
        <f t="shared" si="0"/>
        <v>0.5</v>
      </c>
      <c r="E19" s="74">
        <f>636-$D$11*D19</f>
        <v>508.5</v>
      </c>
      <c r="M19" s="70"/>
      <c r="N19" s="71"/>
      <c r="O19" s="71"/>
      <c r="P19" s="71"/>
      <c r="Q19" s="71"/>
    </row>
    <row r="20" spans="3:17">
      <c r="C20" s="72">
        <v>2018</v>
      </c>
      <c r="D20" s="73">
        <f t="shared" si="0"/>
        <v>0.66666666666666663</v>
      </c>
      <c r="E20" s="74">
        <f>824-$D$11*D20</f>
        <v>654</v>
      </c>
      <c r="M20" s="70"/>
      <c r="N20" s="71"/>
      <c r="O20" s="71"/>
      <c r="P20" s="71"/>
      <c r="Q20" s="71"/>
    </row>
    <row r="21" spans="3:17">
      <c r="C21" s="72">
        <v>2019</v>
      </c>
      <c r="D21" s="73">
        <f t="shared" si="0"/>
        <v>0.83333333333333326</v>
      </c>
      <c r="E21" s="74">
        <f>1012-$D$11*D21</f>
        <v>799.5</v>
      </c>
      <c r="M21" s="70"/>
      <c r="N21" s="71"/>
    </row>
    <row r="22" spans="3:17">
      <c r="C22" s="72">
        <v>2020</v>
      </c>
      <c r="D22" s="73">
        <f t="shared" si="0"/>
        <v>0.99999999999999989</v>
      </c>
      <c r="E22" s="74">
        <f>1200-$D$11*D22</f>
        <v>945</v>
      </c>
    </row>
    <row r="24" spans="3:17">
      <c r="C24" s="63" t="s">
        <v>11</v>
      </c>
      <c r="D24" s="75">
        <v>0.1321</v>
      </c>
      <c r="E24" s="66">
        <f>365*24*D24</f>
        <v>1157.1959999999999</v>
      </c>
      <c r="F24" s="76" t="s">
        <v>12</v>
      </c>
    </row>
    <row r="25" spans="3:17" ht="15" customHeight="1"/>
    <row r="26" spans="3:17" ht="15" customHeight="1">
      <c r="C26" s="63" t="s">
        <v>13</v>
      </c>
      <c r="E26" s="77"/>
    </row>
    <row r="27" spans="3:17">
      <c r="C27" s="78" t="s">
        <v>47</v>
      </c>
      <c r="D27" s="79">
        <v>1</v>
      </c>
      <c r="E27" s="77"/>
    </row>
    <row r="28" spans="3:17">
      <c r="C28" s="78" t="s">
        <v>48</v>
      </c>
      <c r="D28" s="80">
        <v>0.9</v>
      </c>
      <c r="E28" s="77"/>
    </row>
    <row r="29" spans="3:17">
      <c r="C29" s="78" t="s">
        <v>49</v>
      </c>
      <c r="D29" s="80">
        <v>0.8</v>
      </c>
      <c r="E29" s="77"/>
    </row>
    <row r="30" spans="3:17" ht="15" customHeight="1">
      <c r="C30" s="78" t="s">
        <v>50</v>
      </c>
      <c r="D30" s="80">
        <v>0.7</v>
      </c>
      <c r="E30" s="81"/>
    </row>
    <row r="31" spans="3:17">
      <c r="E31" s="77"/>
    </row>
    <row r="32" spans="3:17" ht="16.5" customHeight="1">
      <c r="C32" s="82" t="s">
        <v>15</v>
      </c>
      <c r="D32" s="83">
        <v>40</v>
      </c>
      <c r="F32" s="84"/>
    </row>
    <row r="33" spans="3:10">
      <c r="C33" s="82"/>
      <c r="E33" s="84"/>
      <c r="F33" s="84"/>
    </row>
    <row r="34" spans="3:10" ht="16.5" thickBot="1">
      <c r="C34" s="63" t="s">
        <v>19</v>
      </c>
      <c r="F34" s="63" t="s">
        <v>14</v>
      </c>
      <c r="G34" s="85"/>
    </row>
    <row r="35" spans="3:10" ht="15.75">
      <c r="C35" s="86" t="s">
        <v>21</v>
      </c>
      <c r="D35" s="87">
        <f>H35</f>
        <v>0.18318965517241378</v>
      </c>
      <c r="F35" s="88" t="s">
        <v>16</v>
      </c>
      <c r="G35" s="89">
        <v>1.9</v>
      </c>
      <c r="H35" s="116">
        <f>AVERAGE(G35:G37)/4/AVERAGE($G$35:$G$46)</f>
        <v>0.18318965517241378</v>
      </c>
      <c r="I35" s="107" t="s">
        <v>17</v>
      </c>
    </row>
    <row r="36" spans="3:10">
      <c r="C36" s="86" t="s">
        <v>23</v>
      </c>
      <c r="D36" s="87">
        <f>H38</f>
        <v>0.34913793103448271</v>
      </c>
      <c r="F36" s="90" t="s">
        <v>18</v>
      </c>
      <c r="G36" s="91">
        <v>2.8</v>
      </c>
      <c r="H36" s="111"/>
      <c r="I36" s="108"/>
    </row>
    <row r="37" spans="3:10">
      <c r="C37" s="86" t="s">
        <v>25</v>
      </c>
      <c r="D37" s="87">
        <f>H41</f>
        <v>0.32974137931034481</v>
      </c>
      <c r="F37" s="92" t="s">
        <v>20</v>
      </c>
      <c r="G37" s="93">
        <v>3.8</v>
      </c>
      <c r="H37" s="112"/>
      <c r="I37" s="108"/>
    </row>
    <row r="38" spans="3:10">
      <c r="C38" s="86" t="s">
        <v>27</v>
      </c>
      <c r="D38" s="87">
        <f>H44</f>
        <v>0.13793103448275859</v>
      </c>
      <c r="F38" s="94" t="s">
        <v>22</v>
      </c>
      <c r="G38" s="95">
        <v>4.7</v>
      </c>
      <c r="H38" s="110">
        <f>AVERAGE(G38:G40)/4/AVERAGE($G$35:$G$46)</f>
        <v>0.34913793103448271</v>
      </c>
      <c r="I38" s="108"/>
    </row>
    <row r="39" spans="3:10">
      <c r="D39" s="87"/>
      <c r="F39" s="90" t="s">
        <v>24</v>
      </c>
      <c r="G39" s="91">
        <v>5.5</v>
      </c>
      <c r="H39" s="111"/>
      <c r="I39" s="108"/>
    </row>
    <row r="40" spans="3:10">
      <c r="F40" s="92" t="s">
        <v>26</v>
      </c>
      <c r="G40" s="93">
        <v>6</v>
      </c>
      <c r="H40" s="112"/>
      <c r="I40" s="108"/>
    </row>
    <row r="41" spans="3:10">
      <c r="C41" s="96"/>
      <c r="D41" s="97"/>
      <c r="F41" s="94" t="s">
        <v>28</v>
      </c>
      <c r="G41" s="95">
        <v>5.9</v>
      </c>
      <c r="H41" s="110">
        <f>AVERAGE(G41:G43)/4/AVERAGE($G$35:$G$46)</f>
        <v>0.32974137931034481</v>
      </c>
      <c r="I41" s="108"/>
    </row>
    <row r="42" spans="3:10">
      <c r="F42" s="90" t="s">
        <v>29</v>
      </c>
      <c r="G42" s="91">
        <v>5.2</v>
      </c>
      <c r="H42" s="111"/>
      <c r="I42" s="108"/>
    </row>
    <row r="43" spans="3:10">
      <c r="D43" s="98"/>
      <c r="F43" s="92" t="s">
        <v>30</v>
      </c>
      <c r="G43" s="93">
        <v>4.2</v>
      </c>
      <c r="H43" s="112"/>
      <c r="I43" s="108"/>
    </row>
    <row r="44" spans="3:10">
      <c r="F44" s="94" t="s">
        <v>31</v>
      </c>
      <c r="G44" s="95">
        <v>3</v>
      </c>
      <c r="H44" s="110">
        <f>AVERAGE(G44:G46)/4/AVERAGE($G$35:$G$46)</f>
        <v>0.13793103448275859</v>
      </c>
      <c r="I44" s="108"/>
    </row>
    <row r="45" spans="3:10">
      <c r="F45" s="90" t="s">
        <v>32</v>
      </c>
      <c r="G45" s="91">
        <v>1.9</v>
      </c>
      <c r="H45" s="111"/>
      <c r="I45" s="108"/>
    </row>
    <row r="46" spans="3:10" ht="15.75" thickBot="1">
      <c r="F46" s="99" t="s">
        <v>33</v>
      </c>
      <c r="G46" s="100">
        <v>1.5</v>
      </c>
      <c r="H46" s="113"/>
      <c r="I46" s="109"/>
    </row>
    <row r="47" spans="3:10">
      <c r="F47" s="63" t="s">
        <v>81</v>
      </c>
      <c r="G47" s="70">
        <v>3.9</v>
      </c>
      <c r="H47" s="101">
        <f>SUM(H35:H46)</f>
        <v>0.99999999999999989</v>
      </c>
      <c r="J47" s="102"/>
    </row>
    <row r="48" spans="3:10">
      <c r="J48" s="102"/>
    </row>
    <row r="49" spans="7:10">
      <c r="J49" s="102"/>
    </row>
    <row r="50" spans="7:10">
      <c r="J50" s="102"/>
    </row>
    <row r="62" spans="7:10">
      <c r="G62" s="103"/>
      <c r="H62" s="103"/>
    </row>
    <row r="63" spans="7:10">
      <c r="G63" s="103"/>
      <c r="H63" s="103"/>
    </row>
  </sheetData>
  <mergeCells count="10">
    <mergeCell ref="I35:I46"/>
    <mergeCell ref="H38:H40"/>
    <mergeCell ref="H41:H43"/>
    <mergeCell ref="H44:H46"/>
    <mergeCell ref="B3:D3"/>
    <mergeCell ref="B4:D4"/>
    <mergeCell ref="B5:D5"/>
    <mergeCell ref="B6:D6"/>
    <mergeCell ref="C7:D7"/>
    <mergeCell ref="H35:H37"/>
  </mergeCells>
  <pageMargins left="0.7" right="0.7" top="0.75" bottom="0.75" header="0.3" footer="0.3"/>
  <pageSetup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CB87"/>
  <sheetViews>
    <sheetView showGridLines="0" zoomScale="90" zoomScaleNormal="90" workbookViewId="0"/>
  </sheetViews>
  <sheetFormatPr defaultRowHeight="15"/>
  <cols>
    <col min="1" max="1" width="3.140625" customWidth="1"/>
    <col min="2" max="2" width="4.140625" customWidth="1"/>
    <col min="3" max="3" width="66.7109375" customWidth="1"/>
    <col min="4" max="4" width="4" customWidth="1"/>
    <col min="5" max="76" width="7.85546875" customWidth="1"/>
  </cols>
  <sheetData>
    <row r="1" spans="2:76" ht="15.75" thickBot="1"/>
    <row r="2" spans="2:76" ht="18.75">
      <c r="B2" s="120" t="s">
        <v>0</v>
      </c>
      <c r="C2" s="120"/>
      <c r="D2" s="120"/>
      <c r="G2" s="124" t="s">
        <v>34</v>
      </c>
      <c r="H2" s="6" t="s">
        <v>35</v>
      </c>
      <c r="I2" s="127" t="s">
        <v>36</v>
      </c>
      <c r="J2" s="127"/>
      <c r="K2" s="127"/>
      <c r="L2" s="127"/>
      <c r="M2" s="127"/>
      <c r="N2" s="127"/>
      <c r="O2" s="127"/>
      <c r="P2" s="128"/>
    </row>
    <row r="3" spans="2:76" ht="18.75">
      <c r="B3" s="120" t="s">
        <v>1</v>
      </c>
      <c r="C3" s="120"/>
      <c r="D3" s="120"/>
      <c r="E3" s="1"/>
      <c r="G3" s="125"/>
      <c r="H3" s="7" t="s">
        <v>37</v>
      </c>
      <c r="I3" s="129" t="s">
        <v>38</v>
      </c>
      <c r="J3" s="129"/>
      <c r="K3" s="129"/>
      <c r="L3" s="129"/>
      <c r="M3" s="129"/>
      <c r="N3" s="129"/>
      <c r="O3" s="129"/>
      <c r="P3" s="130"/>
    </row>
    <row r="4" spans="2:76" ht="19.5" thickBot="1">
      <c r="B4" s="120" t="s">
        <v>2</v>
      </c>
      <c r="C4" s="120"/>
      <c r="D4" s="120"/>
      <c r="G4" s="126"/>
      <c r="H4" s="28" t="s">
        <v>77</v>
      </c>
      <c r="I4" s="131" t="s">
        <v>39</v>
      </c>
      <c r="J4" s="132"/>
      <c r="K4" s="132"/>
      <c r="L4" s="132"/>
      <c r="M4" s="132"/>
      <c r="N4" s="132"/>
      <c r="O4" s="132"/>
      <c r="P4" s="133"/>
    </row>
    <row r="5" spans="2:76" ht="18.75">
      <c r="B5" s="120" t="s">
        <v>3</v>
      </c>
      <c r="C5" s="120"/>
      <c r="D5" s="120"/>
      <c r="I5" s="4"/>
      <c r="J5" s="8"/>
    </row>
    <row r="6" spans="2:76" ht="15.75">
      <c r="B6" s="59"/>
      <c r="C6" s="121" t="s">
        <v>40</v>
      </c>
      <c r="D6" s="121"/>
    </row>
    <row r="7" spans="2:76" ht="15.75">
      <c r="C7" s="26"/>
      <c r="D7" s="26"/>
    </row>
    <row r="9" spans="2:76">
      <c r="C9" s="4" t="s">
        <v>41</v>
      </c>
      <c r="D9" s="9">
        <v>2013</v>
      </c>
      <c r="E9" s="36">
        <v>2014</v>
      </c>
      <c r="F9" s="36">
        <v>2014</v>
      </c>
      <c r="G9" s="36">
        <v>2014</v>
      </c>
      <c r="H9" s="36">
        <f t="shared" ref="H9:AP9" si="0">D9+1</f>
        <v>2014</v>
      </c>
      <c r="I9" s="36">
        <f t="shared" si="0"/>
        <v>2015</v>
      </c>
      <c r="J9" s="36">
        <f t="shared" si="0"/>
        <v>2015</v>
      </c>
      <c r="K9" s="36">
        <f t="shared" si="0"/>
        <v>2015</v>
      </c>
      <c r="L9" s="36">
        <f t="shared" si="0"/>
        <v>2015</v>
      </c>
      <c r="M9" s="36">
        <f t="shared" si="0"/>
        <v>2016</v>
      </c>
      <c r="N9" s="36">
        <f t="shared" si="0"/>
        <v>2016</v>
      </c>
      <c r="O9" s="36">
        <f t="shared" si="0"/>
        <v>2016</v>
      </c>
      <c r="P9" s="36">
        <f t="shared" si="0"/>
        <v>2016</v>
      </c>
      <c r="Q9" s="36">
        <f t="shared" si="0"/>
        <v>2017</v>
      </c>
      <c r="R9" s="36">
        <f t="shared" si="0"/>
        <v>2017</v>
      </c>
      <c r="S9" s="36">
        <f t="shared" si="0"/>
        <v>2017</v>
      </c>
      <c r="T9" s="36">
        <f t="shared" si="0"/>
        <v>2017</v>
      </c>
      <c r="U9" s="36">
        <f t="shared" si="0"/>
        <v>2018</v>
      </c>
      <c r="V9" s="36">
        <f t="shared" si="0"/>
        <v>2018</v>
      </c>
      <c r="W9" s="36">
        <f t="shared" si="0"/>
        <v>2018</v>
      </c>
      <c r="X9" s="36">
        <f t="shared" si="0"/>
        <v>2018</v>
      </c>
      <c r="Y9" s="36">
        <f t="shared" si="0"/>
        <v>2019</v>
      </c>
      <c r="Z9" s="36">
        <f t="shared" si="0"/>
        <v>2019</v>
      </c>
      <c r="AA9" s="36">
        <f t="shared" si="0"/>
        <v>2019</v>
      </c>
      <c r="AB9" s="36">
        <f t="shared" si="0"/>
        <v>2019</v>
      </c>
      <c r="AC9" s="36">
        <f t="shared" si="0"/>
        <v>2020</v>
      </c>
      <c r="AD9" s="36">
        <f t="shared" si="0"/>
        <v>2020</v>
      </c>
      <c r="AE9" s="36">
        <f t="shared" si="0"/>
        <v>2020</v>
      </c>
      <c r="AF9" s="36">
        <f t="shared" si="0"/>
        <v>2020</v>
      </c>
      <c r="AG9" s="36">
        <f t="shared" si="0"/>
        <v>2021</v>
      </c>
      <c r="AH9" s="36">
        <f t="shared" si="0"/>
        <v>2021</v>
      </c>
      <c r="AI9" s="36">
        <f t="shared" si="0"/>
        <v>2021</v>
      </c>
      <c r="AJ9" s="36">
        <f t="shared" si="0"/>
        <v>2021</v>
      </c>
      <c r="AK9" s="36">
        <f t="shared" si="0"/>
        <v>2022</v>
      </c>
      <c r="AL9" s="36">
        <f t="shared" si="0"/>
        <v>2022</v>
      </c>
      <c r="AM9" s="36">
        <f t="shared" si="0"/>
        <v>2022</v>
      </c>
      <c r="AN9" s="36">
        <f t="shared" si="0"/>
        <v>2022</v>
      </c>
      <c r="AO9" s="36">
        <f t="shared" si="0"/>
        <v>2023</v>
      </c>
      <c r="AP9" s="36">
        <f t="shared" si="0"/>
        <v>2023</v>
      </c>
      <c r="AQ9" s="36">
        <f>AM9+1</f>
        <v>2023</v>
      </c>
      <c r="AR9" s="36">
        <f t="shared" ref="AR9:BX9" si="1">AN9+1</f>
        <v>2023</v>
      </c>
      <c r="AS9" s="36">
        <f t="shared" si="1"/>
        <v>2024</v>
      </c>
      <c r="AT9" s="36">
        <f t="shared" si="1"/>
        <v>2024</v>
      </c>
      <c r="AU9" s="36">
        <f t="shared" si="1"/>
        <v>2024</v>
      </c>
      <c r="AV9" s="36">
        <f t="shared" si="1"/>
        <v>2024</v>
      </c>
      <c r="AW9" s="36">
        <f t="shared" si="1"/>
        <v>2025</v>
      </c>
      <c r="AX9" s="36">
        <f t="shared" si="1"/>
        <v>2025</v>
      </c>
      <c r="AY9" s="36">
        <f t="shared" si="1"/>
        <v>2025</v>
      </c>
      <c r="AZ9" s="36">
        <f t="shared" si="1"/>
        <v>2025</v>
      </c>
      <c r="BA9" s="36">
        <f t="shared" si="1"/>
        <v>2026</v>
      </c>
      <c r="BB9" s="36">
        <f t="shared" si="1"/>
        <v>2026</v>
      </c>
      <c r="BC9" s="36">
        <f t="shared" si="1"/>
        <v>2026</v>
      </c>
      <c r="BD9" s="36">
        <f t="shared" si="1"/>
        <v>2026</v>
      </c>
      <c r="BE9" s="36">
        <f t="shared" si="1"/>
        <v>2027</v>
      </c>
      <c r="BF9" s="36">
        <f t="shared" si="1"/>
        <v>2027</v>
      </c>
      <c r="BG9" s="36">
        <f t="shared" si="1"/>
        <v>2027</v>
      </c>
      <c r="BH9" s="36">
        <f t="shared" si="1"/>
        <v>2027</v>
      </c>
      <c r="BI9" s="36">
        <f t="shared" si="1"/>
        <v>2028</v>
      </c>
      <c r="BJ9" s="36">
        <f t="shared" si="1"/>
        <v>2028</v>
      </c>
      <c r="BK9" s="36">
        <f t="shared" si="1"/>
        <v>2028</v>
      </c>
      <c r="BL9" s="36">
        <f t="shared" si="1"/>
        <v>2028</v>
      </c>
      <c r="BM9" s="36">
        <f t="shared" si="1"/>
        <v>2029</v>
      </c>
      <c r="BN9" s="36">
        <f t="shared" si="1"/>
        <v>2029</v>
      </c>
      <c r="BO9" s="36">
        <f t="shared" si="1"/>
        <v>2029</v>
      </c>
      <c r="BP9" s="36">
        <f t="shared" si="1"/>
        <v>2029</v>
      </c>
      <c r="BQ9" s="36">
        <f t="shared" si="1"/>
        <v>2030</v>
      </c>
      <c r="BR9" s="36">
        <f t="shared" si="1"/>
        <v>2030</v>
      </c>
      <c r="BS9" s="36">
        <f t="shared" si="1"/>
        <v>2030</v>
      </c>
      <c r="BT9" s="36">
        <f t="shared" si="1"/>
        <v>2030</v>
      </c>
      <c r="BU9" s="36">
        <f t="shared" si="1"/>
        <v>2031</v>
      </c>
      <c r="BV9" s="36">
        <f t="shared" si="1"/>
        <v>2031</v>
      </c>
      <c r="BW9" s="36">
        <f t="shared" si="1"/>
        <v>2031</v>
      </c>
      <c r="BX9" s="36">
        <f t="shared" si="1"/>
        <v>2031</v>
      </c>
    </row>
    <row r="10" spans="2:76">
      <c r="C10" s="4" t="s">
        <v>42</v>
      </c>
      <c r="D10" s="9" t="s">
        <v>27</v>
      </c>
      <c r="E10" s="36" t="s">
        <v>21</v>
      </c>
      <c r="F10" s="36" t="s">
        <v>23</v>
      </c>
      <c r="G10" s="36" t="s">
        <v>25</v>
      </c>
      <c r="H10" s="36" t="s">
        <v>27</v>
      </c>
      <c r="I10" s="36" t="str">
        <f>E10</f>
        <v>Q1</v>
      </c>
      <c r="J10" s="36" t="str">
        <f t="shared" ref="J10:AP10" si="2">F10</f>
        <v>Q2</v>
      </c>
      <c r="K10" s="36" t="str">
        <f t="shared" si="2"/>
        <v>Q3</v>
      </c>
      <c r="L10" s="36" t="str">
        <f t="shared" si="2"/>
        <v>Q4</v>
      </c>
      <c r="M10" s="36" t="str">
        <f t="shared" si="2"/>
        <v>Q1</v>
      </c>
      <c r="N10" s="36" t="str">
        <f t="shared" si="2"/>
        <v>Q2</v>
      </c>
      <c r="O10" s="36" t="str">
        <f t="shared" si="2"/>
        <v>Q3</v>
      </c>
      <c r="P10" s="36" t="str">
        <f t="shared" si="2"/>
        <v>Q4</v>
      </c>
      <c r="Q10" s="36" t="str">
        <f t="shared" si="2"/>
        <v>Q1</v>
      </c>
      <c r="R10" s="36" t="str">
        <f t="shared" si="2"/>
        <v>Q2</v>
      </c>
      <c r="S10" s="36" t="str">
        <f t="shared" si="2"/>
        <v>Q3</v>
      </c>
      <c r="T10" s="36" t="str">
        <f t="shared" si="2"/>
        <v>Q4</v>
      </c>
      <c r="U10" s="36" t="str">
        <f t="shared" si="2"/>
        <v>Q1</v>
      </c>
      <c r="V10" s="36" t="str">
        <f t="shared" si="2"/>
        <v>Q2</v>
      </c>
      <c r="W10" s="36" t="str">
        <f t="shared" si="2"/>
        <v>Q3</v>
      </c>
      <c r="X10" s="36" t="str">
        <f t="shared" si="2"/>
        <v>Q4</v>
      </c>
      <c r="Y10" s="36" t="str">
        <f t="shared" si="2"/>
        <v>Q1</v>
      </c>
      <c r="Z10" s="36" t="str">
        <f t="shared" si="2"/>
        <v>Q2</v>
      </c>
      <c r="AA10" s="36" t="str">
        <f t="shared" si="2"/>
        <v>Q3</v>
      </c>
      <c r="AB10" s="36" t="str">
        <f t="shared" si="2"/>
        <v>Q4</v>
      </c>
      <c r="AC10" s="36" t="str">
        <f t="shared" si="2"/>
        <v>Q1</v>
      </c>
      <c r="AD10" s="36" t="str">
        <f t="shared" si="2"/>
        <v>Q2</v>
      </c>
      <c r="AE10" s="36" t="str">
        <f t="shared" si="2"/>
        <v>Q3</v>
      </c>
      <c r="AF10" s="36" t="str">
        <f t="shared" si="2"/>
        <v>Q4</v>
      </c>
      <c r="AG10" s="36" t="str">
        <f t="shared" si="2"/>
        <v>Q1</v>
      </c>
      <c r="AH10" s="36" t="str">
        <f t="shared" si="2"/>
        <v>Q2</v>
      </c>
      <c r="AI10" s="36" t="str">
        <f t="shared" si="2"/>
        <v>Q3</v>
      </c>
      <c r="AJ10" s="36" t="str">
        <f t="shared" si="2"/>
        <v>Q4</v>
      </c>
      <c r="AK10" s="36" t="str">
        <f t="shared" si="2"/>
        <v>Q1</v>
      </c>
      <c r="AL10" s="36" t="str">
        <f t="shared" si="2"/>
        <v>Q2</v>
      </c>
      <c r="AM10" s="36" t="str">
        <f t="shared" si="2"/>
        <v>Q3</v>
      </c>
      <c r="AN10" s="36" t="str">
        <f t="shared" si="2"/>
        <v>Q4</v>
      </c>
      <c r="AO10" s="36" t="str">
        <f t="shared" si="2"/>
        <v>Q1</v>
      </c>
      <c r="AP10" s="36" t="str">
        <f t="shared" si="2"/>
        <v>Q2</v>
      </c>
      <c r="AQ10" s="36" t="str">
        <f>AM10</f>
        <v>Q3</v>
      </c>
      <c r="AR10" s="36" t="str">
        <f t="shared" ref="AR10:BX10" si="3">AN10</f>
        <v>Q4</v>
      </c>
      <c r="AS10" s="36" t="str">
        <f t="shared" si="3"/>
        <v>Q1</v>
      </c>
      <c r="AT10" s="36" t="str">
        <f t="shared" si="3"/>
        <v>Q2</v>
      </c>
      <c r="AU10" s="36" t="str">
        <f t="shared" si="3"/>
        <v>Q3</v>
      </c>
      <c r="AV10" s="36" t="str">
        <f t="shared" si="3"/>
        <v>Q4</v>
      </c>
      <c r="AW10" s="36" t="str">
        <f t="shared" si="3"/>
        <v>Q1</v>
      </c>
      <c r="AX10" s="36" t="str">
        <f t="shared" si="3"/>
        <v>Q2</v>
      </c>
      <c r="AY10" s="36" t="str">
        <f t="shared" si="3"/>
        <v>Q3</v>
      </c>
      <c r="AZ10" s="36" t="str">
        <f t="shared" si="3"/>
        <v>Q4</v>
      </c>
      <c r="BA10" s="36" t="str">
        <f t="shared" si="3"/>
        <v>Q1</v>
      </c>
      <c r="BB10" s="36" t="str">
        <f t="shared" si="3"/>
        <v>Q2</v>
      </c>
      <c r="BC10" s="36" t="str">
        <f t="shared" si="3"/>
        <v>Q3</v>
      </c>
      <c r="BD10" s="36" t="str">
        <f t="shared" si="3"/>
        <v>Q4</v>
      </c>
      <c r="BE10" s="36" t="str">
        <f t="shared" si="3"/>
        <v>Q1</v>
      </c>
      <c r="BF10" s="36" t="str">
        <f t="shared" si="3"/>
        <v>Q2</v>
      </c>
      <c r="BG10" s="36" t="str">
        <f t="shared" si="3"/>
        <v>Q3</v>
      </c>
      <c r="BH10" s="36" t="str">
        <f t="shared" si="3"/>
        <v>Q4</v>
      </c>
      <c r="BI10" s="36" t="str">
        <f t="shared" si="3"/>
        <v>Q1</v>
      </c>
      <c r="BJ10" s="36" t="str">
        <f t="shared" si="3"/>
        <v>Q2</v>
      </c>
      <c r="BK10" s="36" t="str">
        <f t="shared" si="3"/>
        <v>Q3</v>
      </c>
      <c r="BL10" s="36" t="str">
        <f t="shared" si="3"/>
        <v>Q4</v>
      </c>
      <c r="BM10" s="36" t="str">
        <f t="shared" si="3"/>
        <v>Q1</v>
      </c>
      <c r="BN10" s="36" t="str">
        <f t="shared" si="3"/>
        <v>Q2</v>
      </c>
      <c r="BO10" s="36" t="str">
        <f t="shared" si="3"/>
        <v>Q3</v>
      </c>
      <c r="BP10" s="36" t="str">
        <f t="shared" si="3"/>
        <v>Q4</v>
      </c>
      <c r="BQ10" s="36" t="str">
        <f t="shared" si="3"/>
        <v>Q1</v>
      </c>
      <c r="BR10" s="36" t="str">
        <f t="shared" si="3"/>
        <v>Q2</v>
      </c>
      <c r="BS10" s="36" t="str">
        <f t="shared" si="3"/>
        <v>Q3</v>
      </c>
      <c r="BT10" s="36" t="str">
        <f t="shared" si="3"/>
        <v>Q4</v>
      </c>
      <c r="BU10" s="36" t="str">
        <f t="shared" si="3"/>
        <v>Q1</v>
      </c>
      <c r="BV10" s="36" t="str">
        <f t="shared" si="3"/>
        <v>Q2</v>
      </c>
      <c r="BW10" s="36" t="str">
        <f t="shared" si="3"/>
        <v>Q3</v>
      </c>
      <c r="BX10" s="36" t="str">
        <f t="shared" si="3"/>
        <v>Q4</v>
      </c>
    </row>
    <row r="11" spans="2:76">
      <c r="C11" s="4" t="s">
        <v>43</v>
      </c>
      <c r="D11" s="2"/>
      <c r="E11" s="36">
        <v>1</v>
      </c>
      <c r="F11" s="36">
        <v>2</v>
      </c>
      <c r="G11" s="36">
        <v>3</v>
      </c>
      <c r="H11" s="36">
        <v>4</v>
      </c>
      <c r="I11" s="36">
        <v>5</v>
      </c>
      <c r="J11" s="36">
        <v>6</v>
      </c>
      <c r="K11" s="36">
        <v>7</v>
      </c>
      <c r="L11" s="36">
        <v>8</v>
      </c>
      <c r="M11" s="36">
        <v>9</v>
      </c>
      <c r="N11" s="36">
        <v>10</v>
      </c>
      <c r="O11" s="36">
        <v>11</v>
      </c>
      <c r="P11" s="36">
        <v>12</v>
      </c>
      <c r="Q11" s="36">
        <v>13</v>
      </c>
      <c r="R11" s="36">
        <v>14</v>
      </c>
      <c r="S11" s="36">
        <v>15</v>
      </c>
      <c r="T11" s="36">
        <v>16</v>
      </c>
      <c r="U11" s="36">
        <v>17</v>
      </c>
      <c r="V11" s="36">
        <v>18</v>
      </c>
      <c r="W11" s="36">
        <v>19</v>
      </c>
      <c r="X11" s="36">
        <v>20</v>
      </c>
      <c r="Y11" s="36">
        <v>21</v>
      </c>
      <c r="Z11" s="36">
        <v>22</v>
      </c>
      <c r="AA11" s="36">
        <v>23</v>
      </c>
      <c r="AB11" s="36">
        <v>24</v>
      </c>
      <c r="AC11" s="36">
        <v>25</v>
      </c>
      <c r="AD11" s="36">
        <v>26</v>
      </c>
      <c r="AE11" s="36">
        <v>27</v>
      </c>
      <c r="AF11" s="36">
        <v>28</v>
      </c>
      <c r="AG11" s="36">
        <v>29</v>
      </c>
      <c r="AH11" s="36">
        <v>30</v>
      </c>
      <c r="AI11" s="36">
        <v>31</v>
      </c>
      <c r="AJ11" s="36">
        <v>32</v>
      </c>
      <c r="AK11" s="36">
        <v>33</v>
      </c>
      <c r="AL11" s="36">
        <v>34</v>
      </c>
      <c r="AM11" s="36">
        <v>35</v>
      </c>
      <c r="AN11" s="36">
        <v>36</v>
      </c>
      <c r="AO11" s="36">
        <v>37</v>
      </c>
      <c r="AP11" s="36">
        <v>38</v>
      </c>
      <c r="AQ11" s="36">
        <v>39</v>
      </c>
      <c r="AR11" s="36">
        <v>40</v>
      </c>
      <c r="AS11" s="36">
        <v>41</v>
      </c>
      <c r="AT11" s="36">
        <v>42</v>
      </c>
      <c r="AU11" s="36">
        <v>43</v>
      </c>
      <c r="AV11" s="36">
        <v>44</v>
      </c>
      <c r="AW11" s="36">
        <v>45</v>
      </c>
      <c r="AX11" s="36">
        <v>46</v>
      </c>
      <c r="AY11" s="36">
        <v>47</v>
      </c>
      <c r="AZ11" s="36">
        <v>48</v>
      </c>
      <c r="BA11" s="36">
        <v>49</v>
      </c>
      <c r="BB11" s="36">
        <v>50</v>
      </c>
      <c r="BC11" s="36">
        <v>51</v>
      </c>
      <c r="BD11" s="36">
        <v>52</v>
      </c>
      <c r="BE11" s="36">
        <v>53</v>
      </c>
      <c r="BF11" s="36">
        <v>54</v>
      </c>
      <c r="BG11" s="36">
        <v>55</v>
      </c>
      <c r="BH11" s="36">
        <v>56</v>
      </c>
      <c r="BI11" s="36">
        <v>57</v>
      </c>
      <c r="BJ11" s="36">
        <v>58</v>
      </c>
      <c r="BK11" s="36">
        <v>59</v>
      </c>
      <c r="BL11" s="36">
        <v>60</v>
      </c>
      <c r="BM11" s="36">
        <v>61</v>
      </c>
      <c r="BN11" s="36">
        <v>62</v>
      </c>
      <c r="BO11" s="36">
        <v>63</v>
      </c>
      <c r="BP11" s="36">
        <v>64</v>
      </c>
      <c r="BQ11" s="36">
        <v>65</v>
      </c>
      <c r="BR11" s="36">
        <v>66</v>
      </c>
      <c r="BS11" s="36">
        <v>67</v>
      </c>
      <c r="BT11" s="36">
        <v>68</v>
      </c>
      <c r="BU11" s="36">
        <v>69</v>
      </c>
      <c r="BV11" s="36">
        <v>70</v>
      </c>
      <c r="BW11" s="36">
        <v>71</v>
      </c>
      <c r="BX11" s="36">
        <v>72</v>
      </c>
    </row>
    <row r="12" spans="2:76">
      <c r="C12" s="4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</row>
    <row r="13" spans="2:76" ht="21">
      <c r="B13" s="29" t="s">
        <v>84</v>
      </c>
      <c r="D13" s="4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</row>
    <row r="14" spans="2:76">
      <c r="C14" s="10" t="s">
        <v>44</v>
      </c>
      <c r="D14" s="4"/>
      <c r="E14" s="122">
        <f>'Input Page'!E16</f>
        <v>85</v>
      </c>
      <c r="F14" s="123"/>
      <c r="G14" s="123"/>
      <c r="H14" s="123"/>
      <c r="I14" s="122">
        <f>'Input Page'!E17</f>
        <v>230</v>
      </c>
      <c r="J14" s="123"/>
      <c r="K14" s="123"/>
      <c r="L14" s="123"/>
      <c r="M14" s="122">
        <f>'Input Page'!E18</f>
        <v>362</v>
      </c>
      <c r="N14" s="123"/>
      <c r="O14" s="123"/>
      <c r="P14" s="123"/>
      <c r="Q14" s="122">
        <f>'Input Page'!E19</f>
        <v>508.5</v>
      </c>
      <c r="R14" s="123"/>
      <c r="S14" s="123"/>
      <c r="T14" s="123"/>
      <c r="U14" s="122">
        <f>'Input Page'!E20</f>
        <v>654</v>
      </c>
      <c r="V14" s="123"/>
      <c r="W14" s="123"/>
      <c r="X14" s="123"/>
      <c r="Y14" s="122">
        <f>'Input Page'!E21</f>
        <v>799.5</v>
      </c>
      <c r="Z14" s="123"/>
      <c r="AA14" s="123"/>
      <c r="AB14" s="123"/>
      <c r="AC14" s="122">
        <f>'Input Page'!E22</f>
        <v>945</v>
      </c>
      <c r="AD14" s="123"/>
      <c r="AE14" s="123"/>
      <c r="AF14" s="123"/>
      <c r="AG14" s="122">
        <f>'Input Page'!E22</f>
        <v>945</v>
      </c>
      <c r="AH14" s="123"/>
      <c r="AI14" s="123"/>
      <c r="AJ14" s="123"/>
      <c r="AK14" s="122">
        <f>'Input Page'!E22</f>
        <v>945</v>
      </c>
      <c r="AL14" s="123"/>
      <c r="AM14" s="123"/>
      <c r="AN14" s="123"/>
      <c r="AO14" s="122">
        <f>'Input Page'!E22</f>
        <v>945</v>
      </c>
      <c r="AP14" s="123"/>
      <c r="AQ14" s="123"/>
      <c r="AR14" s="123"/>
      <c r="AS14" s="122">
        <f>'Input Page'!E22</f>
        <v>945</v>
      </c>
      <c r="AT14" s="123"/>
      <c r="AU14" s="123"/>
      <c r="AV14" s="123"/>
      <c r="AW14" s="122">
        <f>'Input Page'!E22</f>
        <v>945</v>
      </c>
      <c r="AX14" s="123"/>
      <c r="AY14" s="123"/>
      <c r="AZ14" s="123"/>
      <c r="BA14" s="122">
        <f>'Input Page'!E22</f>
        <v>945</v>
      </c>
      <c r="BB14" s="123"/>
      <c r="BC14" s="123"/>
      <c r="BD14" s="123"/>
      <c r="BE14" s="122">
        <f>'Input Page'!E22</f>
        <v>945</v>
      </c>
      <c r="BF14" s="123"/>
      <c r="BG14" s="123"/>
      <c r="BH14" s="123"/>
      <c r="BI14" s="122">
        <f>'Input Page'!E22</f>
        <v>945</v>
      </c>
      <c r="BJ14" s="123"/>
      <c r="BK14" s="123"/>
      <c r="BL14" s="123"/>
      <c r="BM14" s="122">
        <f>'Input Page'!E22</f>
        <v>945</v>
      </c>
      <c r="BN14" s="123"/>
      <c r="BO14" s="123"/>
      <c r="BP14" s="123"/>
      <c r="BQ14" s="122">
        <f>'Input Page'!E22</f>
        <v>945</v>
      </c>
      <c r="BR14" s="123"/>
      <c r="BS14" s="123"/>
      <c r="BT14" s="123"/>
      <c r="BU14" s="134">
        <f>'Input Page'!E22</f>
        <v>945</v>
      </c>
      <c r="BV14" s="135"/>
      <c r="BW14" s="135"/>
      <c r="BX14" s="136"/>
    </row>
    <row r="15" spans="2:76">
      <c r="E15" s="11"/>
      <c r="F15" s="11"/>
      <c r="G15" s="11"/>
      <c r="H15" s="12"/>
      <c r="I15" s="105"/>
      <c r="N15" s="106"/>
      <c r="O15" s="105"/>
      <c r="Q15" s="13"/>
      <c r="R15" s="13"/>
      <c r="S15" s="13"/>
      <c r="T15" s="12"/>
      <c r="U15" s="13"/>
      <c r="V15" s="13"/>
      <c r="W15" s="13"/>
      <c r="X15" s="12"/>
      <c r="Y15" s="13"/>
      <c r="Z15" s="13"/>
      <c r="AA15" s="13"/>
      <c r="AB15" s="12"/>
      <c r="AC15" s="13"/>
      <c r="AD15" s="13"/>
      <c r="AE15" s="13"/>
      <c r="AF15" s="12"/>
      <c r="AG15" s="13"/>
      <c r="AH15" s="13"/>
      <c r="AI15" s="13"/>
      <c r="AJ15" s="12"/>
      <c r="AK15" s="13"/>
      <c r="AL15" s="13"/>
      <c r="AM15" s="13"/>
      <c r="AN15" s="12"/>
      <c r="AO15" s="13"/>
      <c r="AP15" s="13"/>
      <c r="AQ15" s="13"/>
      <c r="AR15" s="12"/>
      <c r="AS15" s="13"/>
      <c r="AT15" s="13"/>
      <c r="AU15" s="13"/>
      <c r="AV15" s="12"/>
      <c r="AW15" s="13"/>
      <c r="AX15" s="13"/>
      <c r="AY15" s="13"/>
      <c r="AZ15" s="12"/>
      <c r="BA15" s="13"/>
      <c r="BB15" s="13"/>
      <c r="BC15" s="13"/>
      <c r="BD15" s="12"/>
      <c r="BE15" s="13"/>
      <c r="BF15" s="13"/>
      <c r="BG15" s="13"/>
      <c r="BH15" s="12"/>
      <c r="BI15" s="13"/>
      <c r="BJ15" s="13"/>
      <c r="BK15" s="13"/>
      <c r="BL15" s="12"/>
      <c r="BM15" s="13"/>
      <c r="BN15" s="13"/>
      <c r="BO15" s="13"/>
      <c r="BP15" s="12"/>
      <c r="BQ15" s="13"/>
      <c r="BR15" s="13"/>
      <c r="BS15" s="13"/>
      <c r="BT15" s="12"/>
      <c r="BU15" s="13"/>
      <c r="BV15" s="13"/>
      <c r="BW15" s="13"/>
      <c r="BX15" s="12"/>
    </row>
    <row r="16" spans="2:76" ht="21">
      <c r="B16" s="29" t="s">
        <v>78</v>
      </c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U16" s="14"/>
      <c r="Y16" s="14"/>
      <c r="AC16" s="14"/>
      <c r="AG16" s="14"/>
    </row>
    <row r="17" spans="2:78" ht="18.75">
      <c r="B17" s="15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</row>
    <row r="18" spans="2:78" ht="15.75" thickBot="1">
      <c r="B18" s="30" t="s">
        <v>45</v>
      </c>
      <c r="E18" s="17" t="s">
        <v>71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</row>
    <row r="19" spans="2:78" ht="15.75" thickBot="1">
      <c r="C19" s="43" t="s">
        <v>46</v>
      </c>
      <c r="D19" s="10"/>
      <c r="E19" s="39">
        <f t="shared" ref="E19:BP19" si="4">SUM(E20:E23)</f>
        <v>5.7986079999999998</v>
      </c>
      <c r="F19" s="40">
        <f t="shared" si="4"/>
        <v>8.2269579999999998</v>
      </c>
      <c r="G19" s="40">
        <f t="shared" si="4"/>
        <v>17.465965999999998</v>
      </c>
      <c r="H19" s="40">
        <f t="shared" si="4"/>
        <v>22.795290000000001</v>
      </c>
      <c r="I19" s="40">
        <f t="shared" si="4"/>
        <v>37.467110999999996</v>
      </c>
      <c r="J19" s="40">
        <f t="shared" si="4"/>
        <v>0</v>
      </c>
      <c r="K19" s="40">
        <f t="shared" si="4"/>
        <v>0</v>
      </c>
      <c r="L19" s="40">
        <f t="shared" si="4"/>
        <v>0</v>
      </c>
      <c r="M19" s="40">
        <f t="shared" si="4"/>
        <v>0</v>
      </c>
      <c r="N19" s="40">
        <f t="shared" si="4"/>
        <v>0</v>
      </c>
      <c r="O19" s="40">
        <f t="shared" si="4"/>
        <v>0</v>
      </c>
      <c r="P19" s="40">
        <f t="shared" si="4"/>
        <v>0</v>
      </c>
      <c r="Q19" s="40">
        <f t="shared" si="4"/>
        <v>0</v>
      </c>
      <c r="R19" s="40">
        <f t="shared" si="4"/>
        <v>0</v>
      </c>
      <c r="S19" s="40">
        <f t="shared" si="4"/>
        <v>0</v>
      </c>
      <c r="T19" s="40">
        <f t="shared" si="4"/>
        <v>0</v>
      </c>
      <c r="U19" s="40">
        <f t="shared" si="4"/>
        <v>0</v>
      </c>
      <c r="V19" s="40">
        <f t="shared" si="4"/>
        <v>0</v>
      </c>
      <c r="W19" s="40">
        <f t="shared" si="4"/>
        <v>0</v>
      </c>
      <c r="X19" s="40">
        <f t="shared" si="4"/>
        <v>0</v>
      </c>
      <c r="Y19" s="40">
        <f t="shared" si="4"/>
        <v>0</v>
      </c>
      <c r="Z19" s="40">
        <f t="shared" si="4"/>
        <v>0</v>
      </c>
      <c r="AA19" s="40">
        <f t="shared" si="4"/>
        <v>0</v>
      </c>
      <c r="AB19" s="40">
        <f t="shared" si="4"/>
        <v>0</v>
      </c>
      <c r="AC19" s="40">
        <f t="shared" si="4"/>
        <v>0</v>
      </c>
      <c r="AD19" s="40">
        <f t="shared" si="4"/>
        <v>0</v>
      </c>
      <c r="AE19" s="40">
        <f t="shared" si="4"/>
        <v>0</v>
      </c>
      <c r="AF19" s="40">
        <f t="shared" si="4"/>
        <v>0</v>
      </c>
      <c r="AG19" s="40">
        <f t="shared" si="4"/>
        <v>0</v>
      </c>
      <c r="AH19" s="40">
        <f t="shared" si="4"/>
        <v>0</v>
      </c>
      <c r="AI19" s="40">
        <f t="shared" si="4"/>
        <v>0</v>
      </c>
      <c r="AJ19" s="40">
        <f t="shared" si="4"/>
        <v>0</v>
      </c>
      <c r="AK19" s="40">
        <f t="shared" si="4"/>
        <v>0</v>
      </c>
      <c r="AL19" s="40">
        <f t="shared" si="4"/>
        <v>0</v>
      </c>
      <c r="AM19" s="40">
        <f t="shared" si="4"/>
        <v>0</v>
      </c>
      <c r="AN19" s="40">
        <f t="shared" si="4"/>
        <v>0</v>
      </c>
      <c r="AO19" s="40">
        <f t="shared" si="4"/>
        <v>0</v>
      </c>
      <c r="AP19" s="40">
        <f t="shared" si="4"/>
        <v>0</v>
      </c>
      <c r="AQ19" s="40">
        <f t="shared" si="4"/>
        <v>0</v>
      </c>
      <c r="AR19" s="40">
        <f t="shared" si="4"/>
        <v>0</v>
      </c>
      <c r="AS19" s="40">
        <f t="shared" si="4"/>
        <v>0</v>
      </c>
      <c r="AT19" s="40">
        <f t="shared" si="4"/>
        <v>0</v>
      </c>
      <c r="AU19" s="40">
        <f t="shared" si="4"/>
        <v>0</v>
      </c>
      <c r="AV19" s="40">
        <f t="shared" si="4"/>
        <v>0</v>
      </c>
      <c r="AW19" s="40">
        <f t="shared" si="4"/>
        <v>0</v>
      </c>
      <c r="AX19" s="40">
        <f t="shared" si="4"/>
        <v>0</v>
      </c>
      <c r="AY19" s="40">
        <f t="shared" si="4"/>
        <v>0</v>
      </c>
      <c r="AZ19" s="40">
        <f t="shared" si="4"/>
        <v>0</v>
      </c>
      <c r="BA19" s="40">
        <f t="shared" si="4"/>
        <v>0</v>
      </c>
      <c r="BB19" s="40">
        <f t="shared" si="4"/>
        <v>0</v>
      </c>
      <c r="BC19" s="40">
        <f t="shared" si="4"/>
        <v>0</v>
      </c>
      <c r="BD19" s="40">
        <f t="shared" si="4"/>
        <v>0</v>
      </c>
      <c r="BE19" s="40">
        <f t="shared" si="4"/>
        <v>0</v>
      </c>
      <c r="BF19" s="40">
        <f t="shared" si="4"/>
        <v>0</v>
      </c>
      <c r="BG19" s="40">
        <f t="shared" si="4"/>
        <v>0</v>
      </c>
      <c r="BH19" s="40">
        <f t="shared" si="4"/>
        <v>0</v>
      </c>
      <c r="BI19" s="40">
        <f t="shared" si="4"/>
        <v>0</v>
      </c>
      <c r="BJ19" s="40">
        <f t="shared" si="4"/>
        <v>0</v>
      </c>
      <c r="BK19" s="40">
        <f t="shared" si="4"/>
        <v>0</v>
      </c>
      <c r="BL19" s="40">
        <f t="shared" si="4"/>
        <v>0</v>
      </c>
      <c r="BM19" s="40">
        <f t="shared" si="4"/>
        <v>0</v>
      </c>
      <c r="BN19" s="40">
        <f t="shared" si="4"/>
        <v>0</v>
      </c>
      <c r="BO19" s="40">
        <f t="shared" si="4"/>
        <v>0</v>
      </c>
      <c r="BP19" s="40">
        <f t="shared" si="4"/>
        <v>0</v>
      </c>
      <c r="BQ19" s="40">
        <f t="shared" ref="BQ19:BX19" si="5">SUM(BQ20:BQ23)</f>
        <v>0</v>
      </c>
      <c r="BR19" s="40">
        <f t="shared" si="5"/>
        <v>0</v>
      </c>
      <c r="BS19" s="40">
        <f t="shared" si="5"/>
        <v>0</v>
      </c>
      <c r="BT19" s="40">
        <f t="shared" si="5"/>
        <v>0</v>
      </c>
      <c r="BU19" s="40">
        <f t="shared" si="5"/>
        <v>0</v>
      </c>
      <c r="BV19" s="40">
        <f t="shared" si="5"/>
        <v>0</v>
      </c>
      <c r="BW19" s="40">
        <f t="shared" si="5"/>
        <v>0</v>
      </c>
      <c r="BX19" s="41">
        <f t="shared" si="5"/>
        <v>0</v>
      </c>
    </row>
    <row r="20" spans="2:78">
      <c r="C20" s="42" t="s">
        <v>47</v>
      </c>
      <c r="E20" s="38">
        <v>0.52736799999999995</v>
      </c>
      <c r="F20" s="38">
        <v>6.3671579999999999</v>
      </c>
      <c r="G20" s="38">
        <v>11.882225999999999</v>
      </c>
      <c r="H20" s="38">
        <v>20.236093</v>
      </c>
      <c r="I20" s="38">
        <v>7.5224510000000002</v>
      </c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</row>
    <row r="21" spans="2:78">
      <c r="C21" s="37" t="s">
        <v>48</v>
      </c>
      <c r="E21" s="27">
        <v>5.2712399999999997</v>
      </c>
      <c r="F21" s="27">
        <v>1.8597999999999999</v>
      </c>
      <c r="G21" s="27">
        <v>4.9176200000000003</v>
      </c>
      <c r="H21" s="27">
        <v>2.4597889999999998</v>
      </c>
      <c r="I21" s="27">
        <v>13.129189999999999</v>
      </c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</row>
    <row r="22" spans="2:78">
      <c r="C22" s="37" t="s">
        <v>49</v>
      </c>
      <c r="E22" s="27">
        <v>0</v>
      </c>
      <c r="F22" s="27">
        <v>0</v>
      </c>
      <c r="G22" s="27">
        <v>0.66612000000000005</v>
      </c>
      <c r="H22" s="27">
        <v>9.9407999999999996E-2</v>
      </c>
      <c r="I22" s="27">
        <v>7.8666700000000001</v>
      </c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</row>
    <row r="23" spans="2:78">
      <c r="C23" s="37" t="s">
        <v>50</v>
      </c>
      <c r="E23" s="27">
        <v>0</v>
      </c>
      <c r="F23" s="27">
        <v>0</v>
      </c>
      <c r="G23" s="27">
        <v>0</v>
      </c>
      <c r="H23" s="27">
        <v>0</v>
      </c>
      <c r="I23" s="27">
        <v>8.9488000000000003</v>
      </c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</row>
    <row r="24" spans="2:78">
      <c r="C24" s="5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</row>
    <row r="25" spans="2:78" ht="15.75" thickBot="1">
      <c r="B25" s="30" t="s">
        <v>72</v>
      </c>
      <c r="C25" s="5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</row>
    <row r="26" spans="2:78" ht="15.75" thickBot="1">
      <c r="C26" s="43" t="s">
        <v>51</v>
      </c>
      <c r="E26" s="39">
        <f t="shared" ref="E26:BP26" si="6">SUM(E27:E30)</f>
        <v>5.7986079999999998</v>
      </c>
      <c r="F26" s="40">
        <f t="shared" si="6"/>
        <v>14.025566</v>
      </c>
      <c r="G26" s="40">
        <f t="shared" si="6"/>
        <v>31.491531999999999</v>
      </c>
      <c r="H26" s="40">
        <f t="shared" si="6"/>
        <v>54.286822000000001</v>
      </c>
      <c r="I26" s="40">
        <f t="shared" si="6"/>
        <v>91.753933000000004</v>
      </c>
      <c r="J26" s="40">
        <f t="shared" si="6"/>
        <v>91.753933000000004</v>
      </c>
      <c r="K26" s="40">
        <f t="shared" si="6"/>
        <v>91.753933000000004</v>
      </c>
      <c r="L26" s="40">
        <f t="shared" si="6"/>
        <v>91.753933000000004</v>
      </c>
      <c r="M26" s="40">
        <f t="shared" si="6"/>
        <v>91.753933000000004</v>
      </c>
      <c r="N26" s="40">
        <f t="shared" si="6"/>
        <v>91.753933000000004</v>
      </c>
      <c r="O26" s="40">
        <f t="shared" si="6"/>
        <v>91.753933000000004</v>
      </c>
      <c r="P26" s="40">
        <f t="shared" si="6"/>
        <v>91.753933000000004</v>
      </c>
      <c r="Q26" s="40">
        <f t="shared" si="6"/>
        <v>91.753933000000004</v>
      </c>
      <c r="R26" s="40">
        <f t="shared" si="6"/>
        <v>91.753933000000004</v>
      </c>
      <c r="S26" s="40">
        <f t="shared" si="6"/>
        <v>91.753933000000004</v>
      </c>
      <c r="T26" s="40">
        <f t="shared" si="6"/>
        <v>91.753933000000004</v>
      </c>
      <c r="U26" s="40">
        <f t="shared" si="6"/>
        <v>91.753933000000004</v>
      </c>
      <c r="V26" s="40">
        <f t="shared" si="6"/>
        <v>91.753933000000004</v>
      </c>
      <c r="W26" s="40">
        <f t="shared" si="6"/>
        <v>91.753933000000004</v>
      </c>
      <c r="X26" s="40">
        <f t="shared" si="6"/>
        <v>91.753933000000004</v>
      </c>
      <c r="Y26" s="40">
        <f t="shared" si="6"/>
        <v>91.753933000000004</v>
      </c>
      <c r="Z26" s="40">
        <f t="shared" si="6"/>
        <v>91.753933000000004</v>
      </c>
      <c r="AA26" s="40">
        <f t="shared" si="6"/>
        <v>91.753933000000004</v>
      </c>
      <c r="AB26" s="40">
        <f t="shared" si="6"/>
        <v>91.753933000000004</v>
      </c>
      <c r="AC26" s="40">
        <f t="shared" si="6"/>
        <v>91.753933000000004</v>
      </c>
      <c r="AD26" s="40">
        <f t="shared" si="6"/>
        <v>91.753933000000004</v>
      </c>
      <c r="AE26" s="40">
        <f t="shared" si="6"/>
        <v>91.753933000000004</v>
      </c>
      <c r="AF26" s="40">
        <f t="shared" si="6"/>
        <v>91.753933000000004</v>
      </c>
      <c r="AG26" s="40">
        <f t="shared" si="6"/>
        <v>91.753933000000004</v>
      </c>
      <c r="AH26" s="40">
        <f t="shared" si="6"/>
        <v>91.753933000000004</v>
      </c>
      <c r="AI26" s="40">
        <f t="shared" si="6"/>
        <v>91.753933000000004</v>
      </c>
      <c r="AJ26" s="40">
        <f t="shared" si="6"/>
        <v>91.753933000000004</v>
      </c>
      <c r="AK26" s="40">
        <f t="shared" si="6"/>
        <v>91.753933000000004</v>
      </c>
      <c r="AL26" s="40">
        <f t="shared" si="6"/>
        <v>91.753933000000004</v>
      </c>
      <c r="AM26" s="40">
        <f t="shared" si="6"/>
        <v>91.753933000000004</v>
      </c>
      <c r="AN26" s="40">
        <f t="shared" si="6"/>
        <v>91.753933000000004</v>
      </c>
      <c r="AO26" s="40">
        <f t="shared" si="6"/>
        <v>91.753933000000004</v>
      </c>
      <c r="AP26" s="40">
        <f t="shared" si="6"/>
        <v>91.753933000000004</v>
      </c>
      <c r="AQ26" s="40">
        <f t="shared" si="6"/>
        <v>91.753933000000004</v>
      </c>
      <c r="AR26" s="40">
        <f t="shared" si="6"/>
        <v>91.753933000000004</v>
      </c>
      <c r="AS26" s="40" t="e">
        <f t="shared" si="6"/>
        <v>#REF!</v>
      </c>
      <c r="AT26" s="40" t="e">
        <f t="shared" si="6"/>
        <v>#REF!</v>
      </c>
      <c r="AU26" s="40" t="e">
        <f t="shared" si="6"/>
        <v>#REF!</v>
      </c>
      <c r="AV26" s="40" t="e">
        <f t="shared" si="6"/>
        <v>#REF!</v>
      </c>
      <c r="AW26" s="40" t="e">
        <f t="shared" si="6"/>
        <v>#REF!</v>
      </c>
      <c r="AX26" s="40" t="e">
        <f t="shared" si="6"/>
        <v>#REF!</v>
      </c>
      <c r="AY26" s="40" t="e">
        <f t="shared" si="6"/>
        <v>#REF!</v>
      </c>
      <c r="AZ26" s="40" t="e">
        <f t="shared" si="6"/>
        <v>#REF!</v>
      </c>
      <c r="BA26" s="40" t="e">
        <f t="shared" si="6"/>
        <v>#REF!</v>
      </c>
      <c r="BB26" s="40" t="e">
        <f t="shared" si="6"/>
        <v>#REF!</v>
      </c>
      <c r="BC26" s="40" t="e">
        <f t="shared" si="6"/>
        <v>#REF!</v>
      </c>
      <c r="BD26" s="40" t="e">
        <f t="shared" si="6"/>
        <v>#REF!</v>
      </c>
      <c r="BE26" s="40" t="e">
        <f t="shared" si="6"/>
        <v>#REF!</v>
      </c>
      <c r="BF26" s="40" t="e">
        <f t="shared" si="6"/>
        <v>#REF!</v>
      </c>
      <c r="BG26" s="40" t="e">
        <f t="shared" si="6"/>
        <v>#REF!</v>
      </c>
      <c r="BH26" s="40" t="e">
        <f t="shared" si="6"/>
        <v>#REF!</v>
      </c>
      <c r="BI26" s="40" t="e">
        <f t="shared" si="6"/>
        <v>#REF!</v>
      </c>
      <c r="BJ26" s="40" t="e">
        <f t="shared" si="6"/>
        <v>#REF!</v>
      </c>
      <c r="BK26" s="40" t="e">
        <f t="shared" si="6"/>
        <v>#REF!</v>
      </c>
      <c r="BL26" s="40" t="e">
        <f t="shared" si="6"/>
        <v>#REF!</v>
      </c>
      <c r="BM26" s="40" t="e">
        <f t="shared" si="6"/>
        <v>#REF!</v>
      </c>
      <c r="BN26" s="40" t="e">
        <f t="shared" si="6"/>
        <v>#REF!</v>
      </c>
      <c r="BO26" s="40" t="e">
        <f t="shared" si="6"/>
        <v>#REF!</v>
      </c>
      <c r="BP26" s="40" t="e">
        <f t="shared" si="6"/>
        <v>#REF!</v>
      </c>
      <c r="BQ26" s="40" t="e">
        <f t="shared" ref="BQ26:BX26" si="7">SUM(BQ27:BQ30)</f>
        <v>#REF!</v>
      </c>
      <c r="BR26" s="40" t="e">
        <f t="shared" si="7"/>
        <v>#REF!</v>
      </c>
      <c r="BS26" s="40" t="e">
        <f t="shared" si="7"/>
        <v>#REF!</v>
      </c>
      <c r="BT26" s="40" t="e">
        <f t="shared" si="7"/>
        <v>#REF!</v>
      </c>
      <c r="BU26" s="40" t="e">
        <f t="shared" si="7"/>
        <v>#REF!</v>
      </c>
      <c r="BV26" s="40" t="e">
        <f t="shared" si="7"/>
        <v>#REF!</v>
      </c>
      <c r="BW26" s="40" t="e">
        <f t="shared" si="7"/>
        <v>#REF!</v>
      </c>
      <c r="BX26" s="41" t="e">
        <f t="shared" si="7"/>
        <v>#REF!</v>
      </c>
    </row>
    <row r="27" spans="2:78">
      <c r="C27" s="42" t="str">
        <f>C20</f>
        <v>Market Sector A</v>
      </c>
      <c r="E27" s="45">
        <f>IF(E$11&lt;=SRECTermLimitQ,SUM($E20:E20),D27-HLOOKUP(E$11-SRECTermLimitQ,'Compliance Obligation Worksheet'!$D$11:$BX$23,$BZ27))</f>
        <v>0.52736799999999995</v>
      </c>
      <c r="F27" s="45">
        <f>IF(F$11&lt;=SRECTermLimitQ,SUM($E20:F20),E27-HLOOKUP(F$11-SRECTermLimitQ,'Compliance Obligation Worksheet'!$D$11:$BX$23,$BZ27))</f>
        <v>6.8945259999999999</v>
      </c>
      <c r="G27" s="45">
        <f>IF(G$11&lt;=SRECTermLimitQ,SUM($E20:G20),F27-HLOOKUP(G$11-SRECTermLimitQ,'Compliance Obligation Worksheet'!$D$11:$BX$23,$BZ27))</f>
        <v>18.776751999999998</v>
      </c>
      <c r="H27" s="45">
        <f>IF(H$11&lt;=SRECTermLimitQ,SUM($E20:H20),G27-HLOOKUP(H$11-SRECTermLimitQ,'Compliance Obligation Worksheet'!$D$11:$BX$23,$BZ27))</f>
        <v>39.012844999999999</v>
      </c>
      <c r="I27" s="45">
        <f>IF(I$11&lt;=SRECTermLimitQ,SUM($E20:I20),H27-HLOOKUP(I$11-SRECTermLimitQ,'Compliance Obligation Worksheet'!$D$11:$BX$23,$BZ27))</f>
        <v>46.535296000000002</v>
      </c>
      <c r="J27" s="45">
        <f>IF(J$11&lt;=SRECTermLimitQ,SUM($E20:J20),I27-HLOOKUP(J$11-SRECTermLimitQ,'Compliance Obligation Worksheet'!$D$11:$BX$23,$BZ27))</f>
        <v>46.535296000000002</v>
      </c>
      <c r="K27" s="45">
        <f>IF(K$11&lt;=SRECTermLimitQ,SUM($E20:K20),J27-HLOOKUP(K$11-SRECTermLimitQ,'Compliance Obligation Worksheet'!$D$11:$BX$23,$BZ27))</f>
        <v>46.535296000000002</v>
      </c>
      <c r="L27" s="45">
        <f>IF(L$11&lt;=SRECTermLimitQ,SUM($E20:L20),K27-HLOOKUP(L$11-SRECTermLimitQ,'Compliance Obligation Worksheet'!$D$11:$BX$23,$BZ27))</f>
        <v>46.535296000000002</v>
      </c>
      <c r="M27" s="45">
        <f>IF(M$11&lt;=SRECTermLimitQ,SUM($E20:M20),L27-HLOOKUP(M$11-SRECTermLimitQ,'Compliance Obligation Worksheet'!$D$11:$BX$23,$BZ27))</f>
        <v>46.535296000000002</v>
      </c>
      <c r="N27" s="45">
        <f>IF(N$11&lt;=SRECTermLimitQ,SUM($E20:N20),M27-HLOOKUP(N$11-SRECTermLimitQ,'Compliance Obligation Worksheet'!$D$11:$BX$23,$BZ27))</f>
        <v>46.535296000000002</v>
      </c>
      <c r="O27" s="45">
        <f>IF(O$11&lt;=SRECTermLimitQ,SUM($E20:O20),N27-HLOOKUP(O$11-SRECTermLimitQ,'Compliance Obligation Worksheet'!$D$11:$BX$23,$BZ27))</f>
        <v>46.535296000000002</v>
      </c>
      <c r="P27" s="45">
        <f>IF(P$11&lt;=SRECTermLimitQ,SUM($E20:P20),O27-HLOOKUP(P$11-SRECTermLimitQ,'Compliance Obligation Worksheet'!$D$11:$BX$23,$BZ27))</f>
        <v>46.535296000000002</v>
      </c>
      <c r="Q27" s="45">
        <f>IF(Q$11&lt;=SRECTermLimitQ,SUM($E20:Q20),P27-HLOOKUP(Q$11-SRECTermLimitQ,'Compliance Obligation Worksheet'!$D$11:$BX$23,$BZ27))</f>
        <v>46.535296000000002</v>
      </c>
      <c r="R27" s="45">
        <f>IF(R$11&lt;=SRECTermLimitQ,SUM($E20:R20),Q27-HLOOKUP(R$11-SRECTermLimitQ,'Compliance Obligation Worksheet'!$D$11:$BX$23,$BZ27))</f>
        <v>46.535296000000002</v>
      </c>
      <c r="S27" s="45">
        <f>IF(S$11&lt;=SRECTermLimitQ,SUM($E20:S20),R27-HLOOKUP(S$11-SRECTermLimitQ,'Compliance Obligation Worksheet'!$D$11:$BX$23,$BZ27))</f>
        <v>46.535296000000002</v>
      </c>
      <c r="T27" s="45">
        <f>IF(T$11&lt;=SRECTermLimitQ,SUM($E20:T20),S27-HLOOKUP(T$11-SRECTermLimitQ,'Compliance Obligation Worksheet'!$D$11:$BX$23,$BZ27))</f>
        <v>46.535296000000002</v>
      </c>
      <c r="U27" s="45">
        <f>IF(U$11&lt;=SRECTermLimitQ,SUM($E20:U20),T27-HLOOKUP(U$11-SRECTermLimitQ,'Compliance Obligation Worksheet'!$D$11:$BX$23,$BZ27))</f>
        <v>46.535296000000002</v>
      </c>
      <c r="V27" s="45">
        <f>IF(V$11&lt;=SRECTermLimitQ,SUM($E20:V20),U27-HLOOKUP(V$11-SRECTermLimitQ,'Compliance Obligation Worksheet'!$D$11:$BX$23,$BZ27))</f>
        <v>46.535296000000002</v>
      </c>
      <c r="W27" s="45">
        <f>IF(W$11&lt;=SRECTermLimitQ,SUM($E20:W20),V27-HLOOKUP(W$11-SRECTermLimitQ,'Compliance Obligation Worksheet'!$D$11:$BX$23,$BZ27))</f>
        <v>46.535296000000002</v>
      </c>
      <c r="X27" s="45">
        <f>IF(X$11&lt;=SRECTermLimitQ,SUM($E20:X20),W27-HLOOKUP(X$11-SRECTermLimitQ,'Compliance Obligation Worksheet'!$D$11:$BX$23,$BZ27))</f>
        <v>46.535296000000002</v>
      </c>
      <c r="Y27" s="45">
        <f>IF(Y$11&lt;=SRECTermLimitQ,SUM($E20:Y20),X27-HLOOKUP(Y$11-SRECTermLimitQ,'Compliance Obligation Worksheet'!$D$11:$BX$23,$BZ27))</f>
        <v>46.535296000000002</v>
      </c>
      <c r="Z27" s="45">
        <f>IF(Z$11&lt;=SRECTermLimitQ,SUM($E20:Z20),Y27-HLOOKUP(Z$11-SRECTermLimitQ,'Compliance Obligation Worksheet'!$D$11:$BX$23,$BZ27))</f>
        <v>46.535296000000002</v>
      </c>
      <c r="AA27" s="45">
        <f>IF(AA$11&lt;=SRECTermLimitQ,SUM($E20:AA20),Z27-HLOOKUP(AA$11-SRECTermLimitQ,'Compliance Obligation Worksheet'!$D$11:$BX$23,$BZ27))</f>
        <v>46.535296000000002</v>
      </c>
      <c r="AB27" s="45">
        <f>IF(AB$11&lt;=SRECTermLimitQ,SUM($E20:AB20),AA27-HLOOKUP(AB$11-SRECTermLimitQ,'Compliance Obligation Worksheet'!$D$11:$BX$23,$BZ27))</f>
        <v>46.535296000000002</v>
      </c>
      <c r="AC27" s="45">
        <f>IF(AC$11&lt;=SRECTermLimitQ,SUM($E20:AC20),AB27-HLOOKUP(AC$11-SRECTermLimitQ,'Compliance Obligation Worksheet'!$D$11:$BX$23,$BZ27))</f>
        <v>46.535296000000002</v>
      </c>
      <c r="AD27" s="45">
        <f>IF(AD$11&lt;=SRECTermLimitQ,SUM($E20:AD20),AC27-HLOOKUP(AD$11-SRECTermLimitQ,'Compliance Obligation Worksheet'!$D$11:$BX$23,$BZ27))</f>
        <v>46.535296000000002</v>
      </c>
      <c r="AE27" s="45">
        <f>IF(AE$11&lt;=SRECTermLimitQ,SUM($E20:AE20),AD27-HLOOKUP(AE$11-SRECTermLimitQ,'Compliance Obligation Worksheet'!$D$11:$BX$23,$BZ27))</f>
        <v>46.535296000000002</v>
      </c>
      <c r="AF27" s="45">
        <f>IF(AF$11&lt;=SRECTermLimitQ,SUM($E20:AF20),AE27-HLOOKUP(AF$11-SRECTermLimitQ,'Compliance Obligation Worksheet'!$D$11:$BX$23,$BZ27))</f>
        <v>46.535296000000002</v>
      </c>
      <c r="AG27" s="45">
        <f>IF(AG$11&lt;=SRECTermLimitQ,SUM($E20:AG20),AF27-HLOOKUP(AG$11-SRECTermLimitQ,'Compliance Obligation Worksheet'!$D$11:$BX$23,$BZ27))</f>
        <v>46.535296000000002</v>
      </c>
      <c r="AH27" s="45">
        <f>IF(AH$11&lt;=SRECTermLimitQ,SUM($E20:AH20),AG27-HLOOKUP(AH$11-SRECTermLimitQ,'Compliance Obligation Worksheet'!$D$11:$BX$23,$BZ27))</f>
        <v>46.535296000000002</v>
      </c>
      <c r="AI27" s="45">
        <f>IF(AI$11&lt;=SRECTermLimitQ,SUM($E20:AI20),AH27-HLOOKUP(AI$11-SRECTermLimitQ,'Compliance Obligation Worksheet'!$D$11:$BX$23,$BZ27))</f>
        <v>46.535296000000002</v>
      </c>
      <c r="AJ27" s="45">
        <f>IF(AJ$11&lt;=SRECTermLimitQ,SUM($E20:AJ20),AI27-HLOOKUP(AJ$11-SRECTermLimitQ,'Compliance Obligation Worksheet'!$D$11:$BX$23,$BZ27))</f>
        <v>46.535296000000002</v>
      </c>
      <c r="AK27" s="45">
        <f>IF(AK$11&lt;=SRECTermLimitQ,SUM($E20:AK20),AJ27-HLOOKUP(AK$11-SRECTermLimitQ,'Compliance Obligation Worksheet'!$D$11:$BX$23,$BZ27))</f>
        <v>46.535296000000002</v>
      </c>
      <c r="AL27" s="45">
        <f>IF(AL$11&lt;=SRECTermLimitQ,SUM($E20:AL20),AK27-HLOOKUP(AL$11-SRECTermLimitQ,'Compliance Obligation Worksheet'!$D$11:$BX$23,$BZ27))</f>
        <v>46.535296000000002</v>
      </c>
      <c r="AM27" s="45">
        <f>IF(AM$11&lt;=SRECTermLimitQ,SUM($E20:AM20),AL27-HLOOKUP(AM$11-SRECTermLimitQ,'Compliance Obligation Worksheet'!$D$11:$BX$23,$BZ27))</f>
        <v>46.535296000000002</v>
      </c>
      <c r="AN27" s="45">
        <f>IF(AN$11&lt;=SRECTermLimitQ,SUM($E20:AN20),AM27-HLOOKUP(AN$11-SRECTermLimitQ,'Compliance Obligation Worksheet'!$D$11:$BX$23,$BZ27))</f>
        <v>46.535296000000002</v>
      </c>
      <c r="AO27" s="45">
        <f>IF(AO$11&lt;=SRECTermLimitQ,SUM($E20:AO20),AN27-HLOOKUP(AO$11-SRECTermLimitQ,'Compliance Obligation Worksheet'!$D$11:$BX$23,$BZ27))</f>
        <v>46.535296000000002</v>
      </c>
      <c r="AP27" s="45">
        <f>IF(AP$11&lt;=SRECTermLimitQ,SUM($E20:AP20),AO27-HLOOKUP(AP$11-SRECTermLimitQ,'Compliance Obligation Worksheet'!$D$11:$BX$23,$BZ27))</f>
        <v>46.535296000000002</v>
      </c>
      <c r="AQ27" s="45">
        <f>IF(AQ$11&lt;=SRECTermLimitQ,SUM($E20:AQ20),AP27-HLOOKUP(AQ$11-SRECTermLimitQ,'Compliance Obligation Worksheet'!$D$11:$BX$23,$BZ27))</f>
        <v>46.535296000000002</v>
      </c>
      <c r="AR27" s="45">
        <f>IF(AR$11&lt;=SRECTermLimitQ,SUM($E20:AR20),AQ27-HLOOKUP(AR$11-SRECTermLimitQ,'Compliance Obligation Worksheet'!$D$11:$BX$23,$BZ27))</f>
        <v>46.535296000000002</v>
      </c>
      <c r="AS27" s="45">
        <f>IF(AS$11&lt;=SRECTermLimitQ,SUM($E20:AS20),AR27-HLOOKUP(AS$11-SRECTermLimitQ,'Compliance Obligation Worksheet'!$D$11:$BX$23,$BZ27))</f>
        <v>46.535296000000002</v>
      </c>
      <c r="AT27" s="45">
        <f>IF(AT$11&lt;=SRECTermLimitQ,SUM($E20:AT20),AS27-HLOOKUP(AT$11-SRECTermLimitQ,'Compliance Obligation Worksheet'!$D$11:$BX$23,$BZ27))</f>
        <v>46.535296000000002</v>
      </c>
      <c r="AU27" s="45">
        <f>IF(AU$11&lt;=SRECTermLimitQ,SUM($E20:AU20),AT27-HLOOKUP(AU$11-SRECTermLimitQ,'Compliance Obligation Worksheet'!$D$11:$BX$23,$BZ27))</f>
        <v>45.869176000000003</v>
      </c>
      <c r="AV27" s="45">
        <f>IF(AV$11&lt;=SRECTermLimitQ,SUM($E20:AV20),AU27-HLOOKUP(AV$11-SRECTermLimitQ,'Compliance Obligation Worksheet'!$D$11:$BX$23,$BZ27))</f>
        <v>45.769768000000006</v>
      </c>
      <c r="AW27" s="45">
        <f>IF(AW$11&lt;=SRECTermLimitQ,SUM($E20:AW20),AV27-HLOOKUP(AW$11-SRECTermLimitQ,'Compliance Obligation Worksheet'!$D$11:$BX$23,$BZ27))</f>
        <v>37.903098000000007</v>
      </c>
      <c r="AX27" s="45">
        <f>IF(AX$11&lt;=SRECTermLimitQ,SUM($E20:AX20),AW27-HLOOKUP(AX$11-SRECTermLimitQ,'Compliance Obligation Worksheet'!$D$11:$BX$23,$BZ27))</f>
        <v>37.903098000000007</v>
      </c>
      <c r="AY27" s="45">
        <f>IF(AY$11&lt;=SRECTermLimitQ,SUM($E20:AY20),AX27-HLOOKUP(AY$11-SRECTermLimitQ,'Compliance Obligation Worksheet'!$D$11:$BX$23,$BZ27))</f>
        <v>37.903098000000007</v>
      </c>
      <c r="AZ27" s="45">
        <f>IF(AZ$11&lt;=SRECTermLimitQ,SUM($E20:AZ20),AY27-HLOOKUP(AZ$11-SRECTermLimitQ,'Compliance Obligation Worksheet'!$D$11:$BX$23,$BZ27))</f>
        <v>37.903098000000007</v>
      </c>
      <c r="BA27" s="45">
        <f>IF(BA$11&lt;=SRECTermLimitQ,SUM($E20:BA20),AZ27-HLOOKUP(BA$11-SRECTermLimitQ,'Compliance Obligation Worksheet'!$D$11:$BX$23,$BZ27))</f>
        <v>37.903098000000007</v>
      </c>
      <c r="BB27" s="45">
        <f>IF(BB$11&lt;=SRECTermLimitQ,SUM($E20:BB20),BA27-HLOOKUP(BB$11-SRECTermLimitQ,'Compliance Obligation Worksheet'!$D$11:$BX$23,$BZ27))</f>
        <v>37.903098000000007</v>
      </c>
      <c r="BC27" s="45">
        <f>IF(BC$11&lt;=SRECTermLimitQ,SUM($E20:BC20),BB27-HLOOKUP(BC$11-SRECTermLimitQ,'Compliance Obligation Worksheet'!$D$11:$BX$23,$BZ27))</f>
        <v>37.903098000000007</v>
      </c>
      <c r="BD27" s="45">
        <f>IF(BD$11&lt;=SRECTermLimitQ,SUM($E20:BD20),BC27-HLOOKUP(BD$11-SRECTermLimitQ,'Compliance Obligation Worksheet'!$D$11:$BX$23,$BZ27))</f>
        <v>37.903098000000007</v>
      </c>
      <c r="BE27" s="45">
        <f>IF(BE$11&lt;=SRECTermLimitQ,SUM($E20:BE20),BD27-HLOOKUP(BE$11-SRECTermLimitQ,'Compliance Obligation Worksheet'!$D$11:$BX$23,$BZ27))</f>
        <v>37.903098000000007</v>
      </c>
      <c r="BF27" s="45">
        <f>IF(BF$11&lt;=SRECTermLimitQ,SUM($E20:BF20),BE27-HLOOKUP(BF$11-SRECTermLimitQ,'Compliance Obligation Worksheet'!$D$11:$BX$23,$BZ27))</f>
        <v>37.903098000000007</v>
      </c>
      <c r="BG27" s="45">
        <f>IF(BG$11&lt;=SRECTermLimitQ,SUM($E20:BG20),BF27-HLOOKUP(BG$11-SRECTermLimitQ,'Compliance Obligation Worksheet'!$D$11:$BX$23,$BZ27))</f>
        <v>37.903098000000007</v>
      </c>
      <c r="BH27" s="45">
        <f>IF(BH$11&lt;=SRECTermLimitQ,SUM($E20:BH20),BG27-HLOOKUP(BH$11-SRECTermLimitQ,'Compliance Obligation Worksheet'!$D$11:$BX$23,$BZ27))</f>
        <v>37.903098000000007</v>
      </c>
      <c r="BI27" s="45">
        <f>IF(BI$11&lt;=SRECTermLimitQ,SUM($E20:BI20),BH27-HLOOKUP(BI$11-SRECTermLimitQ,'Compliance Obligation Worksheet'!$D$11:$BX$23,$BZ27))</f>
        <v>37.903098000000007</v>
      </c>
      <c r="BJ27" s="45">
        <f>IF(BJ$11&lt;=SRECTermLimitQ,SUM($E20:BJ20),BI27-HLOOKUP(BJ$11-SRECTermLimitQ,'Compliance Obligation Worksheet'!$D$11:$BX$23,$BZ27))</f>
        <v>37.903098000000007</v>
      </c>
      <c r="BK27" s="45">
        <f>IF(BK$11&lt;=SRECTermLimitQ,SUM($E20:BK20),BJ27-HLOOKUP(BK$11-SRECTermLimitQ,'Compliance Obligation Worksheet'!$D$11:$BX$23,$BZ27))</f>
        <v>37.903098000000007</v>
      </c>
      <c r="BL27" s="45">
        <f>IF(BL$11&lt;=SRECTermLimitQ,SUM($E20:BL20),BK27-HLOOKUP(BL$11-SRECTermLimitQ,'Compliance Obligation Worksheet'!$D$11:$BX$23,$BZ27))</f>
        <v>37.903098000000007</v>
      </c>
      <c r="BM27" s="45">
        <f>IF(BM$11&lt;=SRECTermLimitQ,SUM($E20:BM20),BL27-HLOOKUP(BM$11-SRECTermLimitQ,'Compliance Obligation Worksheet'!$D$11:$BX$23,$BZ27))</f>
        <v>37.903098000000007</v>
      </c>
      <c r="BN27" s="45">
        <f>IF(BN$11&lt;=SRECTermLimitQ,SUM($E20:BN20),BM27-HLOOKUP(BN$11-SRECTermLimitQ,'Compliance Obligation Worksheet'!$D$11:$BX$23,$BZ27))</f>
        <v>37.903098000000007</v>
      </c>
      <c r="BO27" s="45">
        <f>IF(BO$11&lt;=SRECTermLimitQ,SUM($E20:BO20),BN27-HLOOKUP(BO$11-SRECTermLimitQ,'Compliance Obligation Worksheet'!$D$11:$BX$23,$BZ27))</f>
        <v>37.903098000000007</v>
      </c>
      <c r="BP27" s="45">
        <f>IF(BP$11&lt;=SRECTermLimitQ,SUM($E20:BP20),BO27-HLOOKUP(BP$11-SRECTermLimitQ,'Compliance Obligation Worksheet'!$D$11:$BX$23,$BZ27))</f>
        <v>37.903098000000007</v>
      </c>
      <c r="BQ27" s="45">
        <f>IF(BQ$11&lt;=SRECTermLimitQ,SUM($E20:BQ20),BP27-HLOOKUP(BQ$11-SRECTermLimitQ,'Compliance Obligation Worksheet'!$D$11:$BX$23,$BZ27))</f>
        <v>37.903098000000007</v>
      </c>
      <c r="BR27" s="45">
        <f>IF(BR$11&lt;=SRECTermLimitQ,SUM($E20:BR20),BQ27-HLOOKUP(BR$11-SRECTermLimitQ,'Compliance Obligation Worksheet'!$D$11:$BX$23,$BZ27))</f>
        <v>37.903098000000007</v>
      </c>
      <c r="BS27" s="45">
        <f>IF(BS$11&lt;=SRECTermLimitQ,SUM($E20:BS20),BR27-HLOOKUP(BS$11-SRECTermLimitQ,'Compliance Obligation Worksheet'!$D$11:$BX$23,$BZ27))</f>
        <v>37.903098000000007</v>
      </c>
      <c r="BT27" s="45">
        <f>IF(BT$11&lt;=SRECTermLimitQ,SUM($E20:BT20),BS27-HLOOKUP(BT$11-SRECTermLimitQ,'Compliance Obligation Worksheet'!$D$11:$BX$23,$BZ27))</f>
        <v>37.903098000000007</v>
      </c>
      <c r="BU27" s="45">
        <f>IF(BU$11&lt;=SRECTermLimitQ,SUM($E20:BU20),BT27-HLOOKUP(BU$11-SRECTermLimitQ,'Compliance Obligation Worksheet'!$D$11:$BX$23,$BZ27))</f>
        <v>37.903098000000007</v>
      </c>
      <c r="BV27" s="45">
        <f>IF(BV$11&lt;=SRECTermLimitQ,SUM($E20:BV20),BU27-HLOOKUP(BV$11-SRECTermLimitQ,'Compliance Obligation Worksheet'!$D$11:$BX$23,$BZ27))</f>
        <v>37.903098000000007</v>
      </c>
      <c r="BW27" s="45">
        <f>IF(BW$11&lt;=SRECTermLimitQ,SUM($E20:BW20),BV27-HLOOKUP(BW$11-SRECTermLimitQ,'Compliance Obligation Worksheet'!$D$11:$BX$23,$BZ27))</f>
        <v>37.903098000000007</v>
      </c>
      <c r="BX27" s="45">
        <f>IF(BX$11&lt;=SRECTermLimitQ,SUM($E20:BX20),BW27-HLOOKUP(BX$11-SRECTermLimitQ,'Compliance Obligation Worksheet'!$D$11:$BX$23,$BZ27))</f>
        <v>37.903098000000007</v>
      </c>
      <c r="BZ27" s="20">
        <v>12</v>
      </c>
    </row>
    <row r="28" spans="2:78">
      <c r="C28" s="37" t="str">
        <f>C21</f>
        <v>Market Sector B</v>
      </c>
      <c r="E28" s="44">
        <f>IF(E$11&lt;=SRECTermLimitQ,SUM($E21:E21),D28-HLOOKUP(E$11-SRECTermLimitQ,'Compliance Obligation Worksheet'!$D$11:$BX$23,$BZ28))</f>
        <v>5.2712399999999997</v>
      </c>
      <c r="F28" s="44">
        <f>IF(F$11&lt;=SRECTermLimitQ,SUM($E21:F21),E28-HLOOKUP(F$11-SRECTermLimitQ,'Compliance Obligation Worksheet'!$D$11:$BX$23,$BZ28))</f>
        <v>7.1310399999999996</v>
      </c>
      <c r="G28" s="44">
        <f>IF(G$11&lt;=SRECTermLimitQ,SUM($E21:G21),F28-HLOOKUP(G$11-SRECTermLimitQ,'Compliance Obligation Worksheet'!$D$11:$BX$23,$BZ28))</f>
        <v>12.04866</v>
      </c>
      <c r="H28" s="44">
        <f>IF(H$11&lt;=SRECTermLimitQ,SUM($E21:H21),G28-HLOOKUP(H$11-SRECTermLimitQ,'Compliance Obligation Worksheet'!$D$11:$BX$23,$BZ28))</f>
        <v>14.508448999999999</v>
      </c>
      <c r="I28" s="44">
        <f>IF(I$11&lt;=SRECTermLimitQ,SUM($E21:I21),H28-HLOOKUP(I$11-SRECTermLimitQ,'Compliance Obligation Worksheet'!$D$11:$BX$23,$BZ28))</f>
        <v>27.637639</v>
      </c>
      <c r="J28" s="44">
        <f>IF(J$11&lt;=SRECTermLimitQ,SUM($E21:J21),I28-HLOOKUP(J$11-SRECTermLimitQ,'Compliance Obligation Worksheet'!$D$11:$BX$23,$BZ28))</f>
        <v>27.637639</v>
      </c>
      <c r="K28" s="44">
        <f>IF(K$11&lt;=SRECTermLimitQ,SUM($E21:K21),J28-HLOOKUP(K$11-SRECTermLimitQ,'Compliance Obligation Worksheet'!$D$11:$BX$23,$BZ28))</f>
        <v>27.637639</v>
      </c>
      <c r="L28" s="44">
        <f>IF(L$11&lt;=SRECTermLimitQ,SUM($E21:L21),K28-HLOOKUP(L$11-SRECTermLimitQ,'Compliance Obligation Worksheet'!$D$11:$BX$23,$BZ28))</f>
        <v>27.637639</v>
      </c>
      <c r="M28" s="44">
        <f>IF(M$11&lt;=SRECTermLimitQ,SUM($E21:M21),L28-HLOOKUP(M$11-SRECTermLimitQ,'Compliance Obligation Worksheet'!$D$11:$BX$23,$BZ28))</f>
        <v>27.637639</v>
      </c>
      <c r="N28" s="44">
        <f>IF(N$11&lt;=SRECTermLimitQ,SUM($E21:N21),M28-HLOOKUP(N$11-SRECTermLimitQ,'Compliance Obligation Worksheet'!$D$11:$BX$23,$BZ28))</f>
        <v>27.637639</v>
      </c>
      <c r="O28" s="44">
        <f>IF(O$11&lt;=SRECTermLimitQ,SUM($E21:O21),N28-HLOOKUP(O$11-SRECTermLimitQ,'Compliance Obligation Worksheet'!$D$11:$BX$23,$BZ28))</f>
        <v>27.637639</v>
      </c>
      <c r="P28" s="44">
        <f>IF(P$11&lt;=SRECTermLimitQ,SUM($E21:P21),O28-HLOOKUP(P$11-SRECTermLimitQ,'Compliance Obligation Worksheet'!$D$11:$BX$23,$BZ28))</f>
        <v>27.637639</v>
      </c>
      <c r="Q28" s="44">
        <f>IF(Q$11&lt;=SRECTermLimitQ,SUM($E21:Q21),P28-HLOOKUP(Q$11-SRECTermLimitQ,'Compliance Obligation Worksheet'!$D$11:$BX$23,$BZ28))</f>
        <v>27.637639</v>
      </c>
      <c r="R28" s="44">
        <f>IF(R$11&lt;=SRECTermLimitQ,SUM($E21:R21),Q28-HLOOKUP(R$11-SRECTermLimitQ,'Compliance Obligation Worksheet'!$D$11:$BX$23,$BZ28))</f>
        <v>27.637639</v>
      </c>
      <c r="S28" s="44">
        <f>IF(S$11&lt;=SRECTermLimitQ,SUM($E21:S21),R28-HLOOKUP(S$11-SRECTermLimitQ,'Compliance Obligation Worksheet'!$D$11:$BX$23,$BZ28))</f>
        <v>27.637639</v>
      </c>
      <c r="T28" s="44">
        <f>IF(T$11&lt;=SRECTermLimitQ,SUM($E21:T21),S28-HLOOKUP(T$11-SRECTermLimitQ,'Compliance Obligation Worksheet'!$D$11:$BX$23,$BZ28))</f>
        <v>27.637639</v>
      </c>
      <c r="U28" s="44">
        <f>IF(U$11&lt;=SRECTermLimitQ,SUM($E21:U21),T28-HLOOKUP(U$11-SRECTermLimitQ,'Compliance Obligation Worksheet'!$D$11:$BX$23,$BZ28))</f>
        <v>27.637639</v>
      </c>
      <c r="V28" s="44">
        <f>IF(V$11&lt;=SRECTermLimitQ,SUM($E21:V21),U28-HLOOKUP(V$11-SRECTermLimitQ,'Compliance Obligation Worksheet'!$D$11:$BX$23,$BZ28))</f>
        <v>27.637639</v>
      </c>
      <c r="W28" s="44">
        <f>IF(W$11&lt;=SRECTermLimitQ,SUM($E21:W21),V28-HLOOKUP(W$11-SRECTermLimitQ,'Compliance Obligation Worksheet'!$D$11:$BX$23,$BZ28))</f>
        <v>27.637639</v>
      </c>
      <c r="X28" s="44">
        <f>IF(X$11&lt;=SRECTermLimitQ,SUM($E21:X21),W28-HLOOKUP(X$11-SRECTermLimitQ,'Compliance Obligation Worksheet'!$D$11:$BX$23,$BZ28))</f>
        <v>27.637639</v>
      </c>
      <c r="Y28" s="44">
        <f>IF(Y$11&lt;=SRECTermLimitQ,SUM($E21:Y21),X28-HLOOKUP(Y$11-SRECTermLimitQ,'Compliance Obligation Worksheet'!$D$11:$BX$23,$BZ28))</f>
        <v>27.637639</v>
      </c>
      <c r="Z28" s="44">
        <f>IF(Z$11&lt;=SRECTermLimitQ,SUM($E21:Z21),Y28-HLOOKUP(Z$11-SRECTermLimitQ,'Compliance Obligation Worksheet'!$D$11:$BX$23,$BZ28))</f>
        <v>27.637639</v>
      </c>
      <c r="AA28" s="44">
        <f>IF(AA$11&lt;=SRECTermLimitQ,SUM($E21:AA21),Z28-HLOOKUP(AA$11-SRECTermLimitQ,'Compliance Obligation Worksheet'!$D$11:$BX$23,$BZ28))</f>
        <v>27.637639</v>
      </c>
      <c r="AB28" s="44">
        <f>IF(AB$11&lt;=SRECTermLimitQ,SUM($E21:AB21),AA28-HLOOKUP(AB$11-SRECTermLimitQ,'Compliance Obligation Worksheet'!$D$11:$BX$23,$BZ28))</f>
        <v>27.637639</v>
      </c>
      <c r="AC28" s="44">
        <f>IF(AC$11&lt;=SRECTermLimitQ,SUM($E21:AC21),AB28-HLOOKUP(AC$11-SRECTermLimitQ,'Compliance Obligation Worksheet'!$D$11:$BX$23,$BZ28))</f>
        <v>27.637639</v>
      </c>
      <c r="AD28" s="44">
        <f>IF(AD$11&lt;=SRECTermLimitQ,SUM($E21:AD21),AC28-HLOOKUP(AD$11-SRECTermLimitQ,'Compliance Obligation Worksheet'!$D$11:$BX$23,$BZ28))</f>
        <v>27.637639</v>
      </c>
      <c r="AE28" s="44">
        <f>IF(AE$11&lt;=SRECTermLimitQ,SUM($E21:AE21),AD28-HLOOKUP(AE$11-SRECTermLimitQ,'Compliance Obligation Worksheet'!$D$11:$BX$23,$BZ28))</f>
        <v>27.637639</v>
      </c>
      <c r="AF28" s="44">
        <f>IF(AF$11&lt;=SRECTermLimitQ,SUM($E21:AF21),AE28-HLOOKUP(AF$11-SRECTermLimitQ,'Compliance Obligation Worksheet'!$D$11:$BX$23,$BZ28))</f>
        <v>27.637639</v>
      </c>
      <c r="AG28" s="44">
        <f>IF(AG$11&lt;=SRECTermLimitQ,SUM($E21:AG21),AF28-HLOOKUP(AG$11-SRECTermLimitQ,'Compliance Obligation Worksheet'!$D$11:$BX$23,$BZ28))</f>
        <v>27.637639</v>
      </c>
      <c r="AH28" s="44">
        <f>IF(AH$11&lt;=SRECTermLimitQ,SUM($E21:AH21),AG28-HLOOKUP(AH$11-SRECTermLimitQ,'Compliance Obligation Worksheet'!$D$11:$BX$23,$BZ28))</f>
        <v>27.637639</v>
      </c>
      <c r="AI28" s="44">
        <f>IF(AI$11&lt;=SRECTermLimitQ,SUM($E21:AI21),AH28-HLOOKUP(AI$11-SRECTermLimitQ,'Compliance Obligation Worksheet'!$D$11:$BX$23,$BZ28))</f>
        <v>27.637639</v>
      </c>
      <c r="AJ28" s="44">
        <f>IF(AJ$11&lt;=SRECTermLimitQ,SUM($E21:AJ21),AI28-HLOOKUP(AJ$11-SRECTermLimitQ,'Compliance Obligation Worksheet'!$D$11:$BX$23,$BZ28))</f>
        <v>27.637639</v>
      </c>
      <c r="AK28" s="44">
        <f>IF(AK$11&lt;=SRECTermLimitQ,SUM($E21:AK21),AJ28-HLOOKUP(AK$11-SRECTermLimitQ,'Compliance Obligation Worksheet'!$D$11:$BX$23,$BZ28))</f>
        <v>27.637639</v>
      </c>
      <c r="AL28" s="44">
        <f>IF(AL$11&lt;=SRECTermLimitQ,SUM($E21:AL21),AK28-HLOOKUP(AL$11-SRECTermLimitQ,'Compliance Obligation Worksheet'!$D$11:$BX$23,$BZ28))</f>
        <v>27.637639</v>
      </c>
      <c r="AM28" s="44">
        <f>IF(AM$11&lt;=SRECTermLimitQ,SUM($E21:AM21),AL28-HLOOKUP(AM$11-SRECTermLimitQ,'Compliance Obligation Worksheet'!$D$11:$BX$23,$BZ28))</f>
        <v>27.637639</v>
      </c>
      <c r="AN28" s="44">
        <f>IF(AN$11&lt;=SRECTermLimitQ,SUM($E21:AN21),AM28-HLOOKUP(AN$11-SRECTermLimitQ,'Compliance Obligation Worksheet'!$D$11:$BX$23,$BZ28))</f>
        <v>27.637639</v>
      </c>
      <c r="AO28" s="44">
        <f>IF(AO$11&lt;=SRECTermLimitQ,SUM($E21:AO21),AN28-HLOOKUP(AO$11-SRECTermLimitQ,'Compliance Obligation Worksheet'!$D$11:$BX$23,$BZ28))</f>
        <v>27.637639</v>
      </c>
      <c r="AP28" s="44">
        <f>IF(AP$11&lt;=SRECTermLimitQ,SUM($E21:AP21),AO28-HLOOKUP(AP$11-SRECTermLimitQ,'Compliance Obligation Worksheet'!$D$11:$BX$23,$BZ28))</f>
        <v>27.637639</v>
      </c>
      <c r="AQ28" s="44">
        <f>IF(AQ$11&lt;=SRECTermLimitQ,SUM($E21:AQ21),AP28-HLOOKUP(AQ$11-SRECTermLimitQ,'Compliance Obligation Worksheet'!$D$11:$BX$23,$BZ28))</f>
        <v>27.637639</v>
      </c>
      <c r="AR28" s="44">
        <f>IF(AR$11&lt;=SRECTermLimitQ,SUM($E21:AR21),AQ28-HLOOKUP(AR$11-SRECTermLimitQ,'Compliance Obligation Worksheet'!$D$11:$BX$23,$BZ28))</f>
        <v>27.637639</v>
      </c>
      <c r="AS28" s="44">
        <f>IF(AS$11&lt;=SRECTermLimitQ,SUM($E21:AS21),AR28-HLOOKUP(AS$11-SRECTermLimitQ,'Compliance Obligation Worksheet'!$D$11:$BX$23,$BZ28))</f>
        <v>27.637639</v>
      </c>
      <c r="AT28" s="44">
        <f>IF(AT$11&lt;=SRECTermLimitQ,SUM($E21:AT21),AS28-HLOOKUP(AT$11-SRECTermLimitQ,'Compliance Obligation Worksheet'!$D$11:$BX$23,$BZ28))</f>
        <v>27.637639</v>
      </c>
      <c r="AU28" s="44">
        <f>IF(AU$11&lt;=SRECTermLimitQ,SUM($E21:AU21),AT28-HLOOKUP(AU$11-SRECTermLimitQ,'Compliance Obligation Worksheet'!$D$11:$BX$23,$BZ28))</f>
        <v>27.637639</v>
      </c>
      <c r="AV28" s="44">
        <f>IF(AV$11&lt;=SRECTermLimitQ,SUM($E21:AV21),AU28-HLOOKUP(AV$11-SRECTermLimitQ,'Compliance Obligation Worksheet'!$D$11:$BX$23,$BZ28))</f>
        <v>27.637639</v>
      </c>
      <c r="AW28" s="44">
        <f>IF(AW$11&lt;=SRECTermLimitQ,SUM($E21:AW21),AV28-HLOOKUP(AW$11-SRECTermLimitQ,'Compliance Obligation Worksheet'!$D$11:$BX$23,$BZ28))</f>
        <v>18.688839000000002</v>
      </c>
      <c r="AX28" s="44">
        <f>IF(AX$11&lt;=SRECTermLimitQ,SUM($E21:AX21),AW28-HLOOKUP(AX$11-SRECTermLimitQ,'Compliance Obligation Worksheet'!$D$11:$BX$23,$BZ28))</f>
        <v>18.688839000000002</v>
      </c>
      <c r="AY28" s="44">
        <f>IF(AY$11&lt;=SRECTermLimitQ,SUM($E21:AY21),AX28-HLOOKUP(AY$11-SRECTermLimitQ,'Compliance Obligation Worksheet'!$D$11:$BX$23,$BZ28))</f>
        <v>18.688839000000002</v>
      </c>
      <c r="AZ28" s="44">
        <f>IF(AZ$11&lt;=SRECTermLimitQ,SUM($E21:AZ21),AY28-HLOOKUP(AZ$11-SRECTermLimitQ,'Compliance Obligation Worksheet'!$D$11:$BX$23,$BZ28))</f>
        <v>18.688839000000002</v>
      </c>
      <c r="BA28" s="44">
        <f>IF(BA$11&lt;=SRECTermLimitQ,SUM($E21:BA21),AZ28-HLOOKUP(BA$11-SRECTermLimitQ,'Compliance Obligation Worksheet'!$D$11:$BX$23,$BZ28))</f>
        <v>18.688839000000002</v>
      </c>
      <c r="BB28" s="44">
        <f>IF(BB$11&lt;=SRECTermLimitQ,SUM($E21:BB21),BA28-HLOOKUP(BB$11-SRECTermLimitQ,'Compliance Obligation Worksheet'!$D$11:$BX$23,$BZ28))</f>
        <v>18.688839000000002</v>
      </c>
      <c r="BC28" s="44">
        <f>IF(BC$11&lt;=SRECTermLimitQ,SUM($E21:BC21),BB28-HLOOKUP(BC$11-SRECTermLimitQ,'Compliance Obligation Worksheet'!$D$11:$BX$23,$BZ28))</f>
        <v>18.688839000000002</v>
      </c>
      <c r="BD28" s="44">
        <f>IF(BD$11&lt;=SRECTermLimitQ,SUM($E21:BD21),BC28-HLOOKUP(BD$11-SRECTermLimitQ,'Compliance Obligation Worksheet'!$D$11:$BX$23,$BZ28))</f>
        <v>18.688839000000002</v>
      </c>
      <c r="BE28" s="44">
        <f>IF(BE$11&lt;=SRECTermLimitQ,SUM($E21:BE21),BD28-HLOOKUP(BE$11-SRECTermLimitQ,'Compliance Obligation Worksheet'!$D$11:$BX$23,$BZ28))</f>
        <v>18.688839000000002</v>
      </c>
      <c r="BF28" s="44">
        <f>IF(BF$11&lt;=SRECTermLimitQ,SUM($E21:BF21),BE28-HLOOKUP(BF$11-SRECTermLimitQ,'Compliance Obligation Worksheet'!$D$11:$BX$23,$BZ28))</f>
        <v>18.688839000000002</v>
      </c>
      <c r="BG28" s="44">
        <f>IF(BG$11&lt;=SRECTermLimitQ,SUM($E21:BG21),BF28-HLOOKUP(BG$11-SRECTermLimitQ,'Compliance Obligation Worksheet'!$D$11:$BX$23,$BZ28))</f>
        <v>18.688839000000002</v>
      </c>
      <c r="BH28" s="44">
        <f>IF(BH$11&lt;=SRECTermLimitQ,SUM($E21:BH21),BG28-HLOOKUP(BH$11-SRECTermLimitQ,'Compliance Obligation Worksheet'!$D$11:$BX$23,$BZ28))</f>
        <v>18.688839000000002</v>
      </c>
      <c r="BI28" s="44">
        <f>IF(BI$11&lt;=SRECTermLimitQ,SUM($E21:BI21),BH28-HLOOKUP(BI$11-SRECTermLimitQ,'Compliance Obligation Worksheet'!$D$11:$BX$23,$BZ28))</f>
        <v>18.688839000000002</v>
      </c>
      <c r="BJ28" s="44">
        <f>IF(BJ$11&lt;=SRECTermLimitQ,SUM($E21:BJ21),BI28-HLOOKUP(BJ$11-SRECTermLimitQ,'Compliance Obligation Worksheet'!$D$11:$BX$23,$BZ28))</f>
        <v>18.688839000000002</v>
      </c>
      <c r="BK28" s="44">
        <f>IF(BK$11&lt;=SRECTermLimitQ,SUM($E21:BK21),BJ28-HLOOKUP(BK$11-SRECTermLimitQ,'Compliance Obligation Worksheet'!$D$11:$BX$23,$BZ28))</f>
        <v>18.688839000000002</v>
      </c>
      <c r="BL28" s="44">
        <f>IF(BL$11&lt;=SRECTermLimitQ,SUM($E21:BL21),BK28-HLOOKUP(BL$11-SRECTermLimitQ,'Compliance Obligation Worksheet'!$D$11:$BX$23,$BZ28))</f>
        <v>18.688839000000002</v>
      </c>
      <c r="BM28" s="44">
        <f>IF(BM$11&lt;=SRECTermLimitQ,SUM($E21:BM21),BL28-HLOOKUP(BM$11-SRECTermLimitQ,'Compliance Obligation Worksheet'!$D$11:$BX$23,$BZ28))</f>
        <v>18.688839000000002</v>
      </c>
      <c r="BN28" s="44">
        <f>IF(BN$11&lt;=SRECTermLimitQ,SUM($E21:BN21),BM28-HLOOKUP(BN$11-SRECTermLimitQ,'Compliance Obligation Worksheet'!$D$11:$BX$23,$BZ28))</f>
        <v>18.688839000000002</v>
      </c>
      <c r="BO28" s="44">
        <f>IF(BO$11&lt;=SRECTermLimitQ,SUM($E21:BO21),BN28-HLOOKUP(BO$11-SRECTermLimitQ,'Compliance Obligation Worksheet'!$D$11:$BX$23,$BZ28))</f>
        <v>18.688839000000002</v>
      </c>
      <c r="BP28" s="44">
        <f>IF(BP$11&lt;=SRECTermLimitQ,SUM($E21:BP21),BO28-HLOOKUP(BP$11-SRECTermLimitQ,'Compliance Obligation Worksheet'!$D$11:$BX$23,$BZ28))</f>
        <v>18.688839000000002</v>
      </c>
      <c r="BQ28" s="44">
        <f>IF(BQ$11&lt;=SRECTermLimitQ,SUM($E21:BQ21),BP28-HLOOKUP(BQ$11-SRECTermLimitQ,'Compliance Obligation Worksheet'!$D$11:$BX$23,$BZ28))</f>
        <v>18.688839000000002</v>
      </c>
      <c r="BR28" s="44">
        <f>IF(BR$11&lt;=SRECTermLimitQ,SUM($E21:BR21),BQ28-HLOOKUP(BR$11-SRECTermLimitQ,'Compliance Obligation Worksheet'!$D$11:$BX$23,$BZ28))</f>
        <v>18.688839000000002</v>
      </c>
      <c r="BS28" s="44">
        <f>IF(BS$11&lt;=SRECTermLimitQ,SUM($E21:BS21),BR28-HLOOKUP(BS$11-SRECTermLimitQ,'Compliance Obligation Worksheet'!$D$11:$BX$23,$BZ28))</f>
        <v>18.688839000000002</v>
      </c>
      <c r="BT28" s="44">
        <f>IF(BT$11&lt;=SRECTermLimitQ,SUM($E21:BT21),BS28-HLOOKUP(BT$11-SRECTermLimitQ,'Compliance Obligation Worksheet'!$D$11:$BX$23,$BZ28))</f>
        <v>18.688839000000002</v>
      </c>
      <c r="BU28" s="44">
        <f>IF(BU$11&lt;=SRECTermLimitQ,SUM($E21:BU21),BT28-HLOOKUP(BU$11-SRECTermLimitQ,'Compliance Obligation Worksheet'!$D$11:$BX$23,$BZ28))</f>
        <v>18.688839000000002</v>
      </c>
      <c r="BV28" s="44">
        <f>IF(BV$11&lt;=SRECTermLimitQ,SUM($E21:BV21),BU28-HLOOKUP(BV$11-SRECTermLimitQ,'Compliance Obligation Worksheet'!$D$11:$BX$23,$BZ28))</f>
        <v>18.688839000000002</v>
      </c>
      <c r="BW28" s="44">
        <f>IF(BW$11&lt;=SRECTermLimitQ,SUM($E21:BW21),BV28-HLOOKUP(BW$11-SRECTermLimitQ,'Compliance Obligation Worksheet'!$D$11:$BX$23,$BZ28))</f>
        <v>18.688839000000002</v>
      </c>
      <c r="BX28" s="44">
        <f>IF(BX$11&lt;=SRECTermLimitQ,SUM($E21:BX21),BW28-HLOOKUP(BX$11-SRECTermLimitQ,'Compliance Obligation Worksheet'!$D$11:$BX$23,$BZ28))</f>
        <v>18.688839000000002</v>
      </c>
      <c r="BZ28" s="20">
        <v>13</v>
      </c>
    </row>
    <row r="29" spans="2:78">
      <c r="C29" s="37" t="str">
        <f>C22</f>
        <v>Market Sector C</v>
      </c>
      <c r="E29" s="44">
        <f>IF(E$11&lt;=SRECTermLimitQ,SUM($E22:E22),D29-HLOOKUP(E$11-SRECTermLimitQ,'Compliance Obligation Worksheet'!$D$11:$BX$23,$BZ29))</f>
        <v>0</v>
      </c>
      <c r="F29" s="44">
        <f>IF(F$11&lt;=SRECTermLimitQ,SUM($E22:F22),E29-HLOOKUP(F$11-SRECTermLimitQ,'Compliance Obligation Worksheet'!$D$11:$BX$23,$BZ29))</f>
        <v>0</v>
      </c>
      <c r="G29" s="44">
        <f>IF(G$11&lt;=SRECTermLimitQ,SUM($E22:G22),F29-HLOOKUP(G$11-SRECTermLimitQ,'Compliance Obligation Worksheet'!$D$11:$BX$23,$BZ29))</f>
        <v>0.66612000000000005</v>
      </c>
      <c r="H29" s="44">
        <f>IF(H$11&lt;=SRECTermLimitQ,SUM($E22:H22),G29-HLOOKUP(H$11-SRECTermLimitQ,'Compliance Obligation Worksheet'!$D$11:$BX$23,$BZ29))</f>
        <v>0.76552799999999999</v>
      </c>
      <c r="I29" s="44">
        <f>IF(I$11&lt;=SRECTermLimitQ,SUM($E22:I22),H29-HLOOKUP(I$11-SRECTermLimitQ,'Compliance Obligation Worksheet'!$D$11:$BX$23,$BZ29))</f>
        <v>8.6321980000000007</v>
      </c>
      <c r="J29" s="44">
        <f>IF(J$11&lt;=SRECTermLimitQ,SUM($E22:J22),I29-HLOOKUP(J$11-SRECTermLimitQ,'Compliance Obligation Worksheet'!$D$11:$BX$23,$BZ29))</f>
        <v>8.6321980000000007</v>
      </c>
      <c r="K29" s="44">
        <f>IF(K$11&lt;=SRECTermLimitQ,SUM($E22:K22),J29-HLOOKUP(K$11-SRECTermLimitQ,'Compliance Obligation Worksheet'!$D$11:$BX$23,$BZ29))</f>
        <v>8.6321980000000007</v>
      </c>
      <c r="L29" s="44">
        <f>IF(L$11&lt;=SRECTermLimitQ,SUM($E22:L22),K29-HLOOKUP(L$11-SRECTermLimitQ,'Compliance Obligation Worksheet'!$D$11:$BX$23,$BZ29))</f>
        <v>8.6321980000000007</v>
      </c>
      <c r="M29" s="44">
        <f>IF(M$11&lt;=SRECTermLimitQ,SUM($E22:M22),L29-HLOOKUP(M$11-SRECTermLimitQ,'Compliance Obligation Worksheet'!$D$11:$BX$23,$BZ29))</f>
        <v>8.6321980000000007</v>
      </c>
      <c r="N29" s="44">
        <f>IF(N$11&lt;=SRECTermLimitQ,SUM($E22:N22),M29-HLOOKUP(N$11-SRECTermLimitQ,'Compliance Obligation Worksheet'!$D$11:$BX$23,$BZ29))</f>
        <v>8.6321980000000007</v>
      </c>
      <c r="O29" s="44">
        <f>IF(O$11&lt;=SRECTermLimitQ,SUM($E22:O22),N29-HLOOKUP(O$11-SRECTermLimitQ,'Compliance Obligation Worksheet'!$D$11:$BX$23,$BZ29))</f>
        <v>8.6321980000000007</v>
      </c>
      <c r="P29" s="44">
        <f>IF(P$11&lt;=SRECTermLimitQ,SUM($E22:P22),O29-HLOOKUP(P$11-SRECTermLimitQ,'Compliance Obligation Worksheet'!$D$11:$BX$23,$BZ29))</f>
        <v>8.6321980000000007</v>
      </c>
      <c r="Q29" s="44">
        <f>IF(Q$11&lt;=SRECTermLimitQ,SUM($E22:Q22),P29-HLOOKUP(Q$11-SRECTermLimitQ,'Compliance Obligation Worksheet'!$D$11:$BX$23,$BZ29))</f>
        <v>8.6321980000000007</v>
      </c>
      <c r="R29" s="44">
        <f>IF(R$11&lt;=SRECTermLimitQ,SUM($E22:R22),Q29-HLOOKUP(R$11-SRECTermLimitQ,'Compliance Obligation Worksheet'!$D$11:$BX$23,$BZ29))</f>
        <v>8.6321980000000007</v>
      </c>
      <c r="S29" s="44">
        <f>IF(S$11&lt;=SRECTermLimitQ,SUM($E22:S22),R29-HLOOKUP(S$11-SRECTermLimitQ,'Compliance Obligation Worksheet'!$D$11:$BX$23,$BZ29))</f>
        <v>8.6321980000000007</v>
      </c>
      <c r="T29" s="44">
        <f>IF(T$11&lt;=SRECTermLimitQ,SUM($E22:T22),S29-HLOOKUP(T$11-SRECTermLimitQ,'Compliance Obligation Worksheet'!$D$11:$BX$23,$BZ29))</f>
        <v>8.6321980000000007</v>
      </c>
      <c r="U29" s="44">
        <f>IF(U$11&lt;=SRECTermLimitQ,SUM($E22:U22),T29-HLOOKUP(U$11-SRECTermLimitQ,'Compliance Obligation Worksheet'!$D$11:$BX$23,$BZ29))</f>
        <v>8.6321980000000007</v>
      </c>
      <c r="V29" s="44">
        <f>IF(V$11&lt;=SRECTermLimitQ,SUM($E22:V22),U29-HLOOKUP(V$11-SRECTermLimitQ,'Compliance Obligation Worksheet'!$D$11:$BX$23,$BZ29))</f>
        <v>8.6321980000000007</v>
      </c>
      <c r="W29" s="44">
        <f>IF(W$11&lt;=SRECTermLimitQ,SUM($E22:W22),V29-HLOOKUP(W$11-SRECTermLimitQ,'Compliance Obligation Worksheet'!$D$11:$BX$23,$BZ29))</f>
        <v>8.6321980000000007</v>
      </c>
      <c r="X29" s="44">
        <f>IF(X$11&lt;=SRECTermLimitQ,SUM($E22:X22),W29-HLOOKUP(X$11-SRECTermLimitQ,'Compliance Obligation Worksheet'!$D$11:$BX$23,$BZ29))</f>
        <v>8.6321980000000007</v>
      </c>
      <c r="Y29" s="44">
        <f>IF(Y$11&lt;=SRECTermLimitQ,SUM($E22:Y22),X29-HLOOKUP(Y$11-SRECTermLimitQ,'Compliance Obligation Worksheet'!$D$11:$BX$23,$BZ29))</f>
        <v>8.6321980000000007</v>
      </c>
      <c r="Z29" s="44">
        <f>IF(Z$11&lt;=SRECTermLimitQ,SUM($E22:Z22),Y29-HLOOKUP(Z$11-SRECTermLimitQ,'Compliance Obligation Worksheet'!$D$11:$BX$23,$BZ29))</f>
        <v>8.6321980000000007</v>
      </c>
      <c r="AA29" s="44">
        <f>IF(AA$11&lt;=SRECTermLimitQ,SUM($E22:AA22),Z29-HLOOKUP(AA$11-SRECTermLimitQ,'Compliance Obligation Worksheet'!$D$11:$BX$23,$BZ29))</f>
        <v>8.6321980000000007</v>
      </c>
      <c r="AB29" s="44">
        <f>IF(AB$11&lt;=SRECTermLimitQ,SUM($E22:AB22),AA29-HLOOKUP(AB$11-SRECTermLimitQ,'Compliance Obligation Worksheet'!$D$11:$BX$23,$BZ29))</f>
        <v>8.6321980000000007</v>
      </c>
      <c r="AC29" s="44">
        <f>IF(AC$11&lt;=SRECTermLimitQ,SUM($E22:AC22),AB29-HLOOKUP(AC$11-SRECTermLimitQ,'Compliance Obligation Worksheet'!$D$11:$BX$23,$BZ29))</f>
        <v>8.6321980000000007</v>
      </c>
      <c r="AD29" s="44">
        <f>IF(AD$11&lt;=SRECTermLimitQ,SUM($E22:AD22),AC29-HLOOKUP(AD$11-SRECTermLimitQ,'Compliance Obligation Worksheet'!$D$11:$BX$23,$BZ29))</f>
        <v>8.6321980000000007</v>
      </c>
      <c r="AE29" s="44">
        <f>IF(AE$11&lt;=SRECTermLimitQ,SUM($E22:AE22),AD29-HLOOKUP(AE$11-SRECTermLimitQ,'Compliance Obligation Worksheet'!$D$11:$BX$23,$BZ29))</f>
        <v>8.6321980000000007</v>
      </c>
      <c r="AF29" s="44">
        <f>IF(AF$11&lt;=SRECTermLimitQ,SUM($E22:AF22),AE29-HLOOKUP(AF$11-SRECTermLimitQ,'Compliance Obligation Worksheet'!$D$11:$BX$23,$BZ29))</f>
        <v>8.6321980000000007</v>
      </c>
      <c r="AG29" s="44">
        <f>IF(AG$11&lt;=SRECTermLimitQ,SUM($E22:AG22),AF29-HLOOKUP(AG$11-SRECTermLimitQ,'Compliance Obligation Worksheet'!$D$11:$BX$23,$BZ29))</f>
        <v>8.6321980000000007</v>
      </c>
      <c r="AH29" s="44">
        <f>IF(AH$11&lt;=SRECTermLimitQ,SUM($E22:AH22),AG29-HLOOKUP(AH$11-SRECTermLimitQ,'Compliance Obligation Worksheet'!$D$11:$BX$23,$BZ29))</f>
        <v>8.6321980000000007</v>
      </c>
      <c r="AI29" s="44">
        <f>IF(AI$11&lt;=SRECTermLimitQ,SUM($E22:AI22),AH29-HLOOKUP(AI$11-SRECTermLimitQ,'Compliance Obligation Worksheet'!$D$11:$BX$23,$BZ29))</f>
        <v>8.6321980000000007</v>
      </c>
      <c r="AJ29" s="44">
        <f>IF(AJ$11&lt;=SRECTermLimitQ,SUM($E22:AJ22),AI29-HLOOKUP(AJ$11-SRECTermLimitQ,'Compliance Obligation Worksheet'!$D$11:$BX$23,$BZ29))</f>
        <v>8.6321980000000007</v>
      </c>
      <c r="AK29" s="44">
        <f>IF(AK$11&lt;=SRECTermLimitQ,SUM($E22:AK22),AJ29-HLOOKUP(AK$11-SRECTermLimitQ,'Compliance Obligation Worksheet'!$D$11:$BX$23,$BZ29))</f>
        <v>8.6321980000000007</v>
      </c>
      <c r="AL29" s="44">
        <f>IF(AL$11&lt;=SRECTermLimitQ,SUM($E22:AL22),AK29-HLOOKUP(AL$11-SRECTermLimitQ,'Compliance Obligation Worksheet'!$D$11:$BX$23,$BZ29))</f>
        <v>8.6321980000000007</v>
      </c>
      <c r="AM29" s="44">
        <f>IF(AM$11&lt;=SRECTermLimitQ,SUM($E22:AM22),AL29-HLOOKUP(AM$11-SRECTermLimitQ,'Compliance Obligation Worksheet'!$D$11:$BX$23,$BZ29))</f>
        <v>8.6321980000000007</v>
      </c>
      <c r="AN29" s="44">
        <f>IF(AN$11&lt;=SRECTermLimitQ,SUM($E22:AN22),AM29-HLOOKUP(AN$11-SRECTermLimitQ,'Compliance Obligation Worksheet'!$D$11:$BX$23,$BZ29))</f>
        <v>8.6321980000000007</v>
      </c>
      <c r="AO29" s="44">
        <f>IF(AO$11&lt;=SRECTermLimitQ,SUM($E22:AO22),AN29-HLOOKUP(AO$11-SRECTermLimitQ,'Compliance Obligation Worksheet'!$D$11:$BX$23,$BZ29))</f>
        <v>8.6321980000000007</v>
      </c>
      <c r="AP29" s="44">
        <f>IF(AP$11&lt;=SRECTermLimitQ,SUM($E22:AP22),AO29-HLOOKUP(AP$11-SRECTermLimitQ,'Compliance Obligation Worksheet'!$D$11:$BX$23,$BZ29))</f>
        <v>8.6321980000000007</v>
      </c>
      <c r="AQ29" s="44">
        <f>IF(AQ$11&lt;=SRECTermLimitQ,SUM($E22:AQ22),AP29-HLOOKUP(AQ$11-SRECTermLimitQ,'Compliance Obligation Worksheet'!$D$11:$BX$23,$BZ29))</f>
        <v>8.6321980000000007</v>
      </c>
      <c r="AR29" s="44">
        <f>IF(AR$11&lt;=SRECTermLimitQ,SUM($E22:AR22),AQ29-HLOOKUP(AR$11-SRECTermLimitQ,'Compliance Obligation Worksheet'!$D$11:$BX$23,$BZ29))</f>
        <v>8.6321980000000007</v>
      </c>
      <c r="AS29" s="44" t="e">
        <f>IF(AS$11&lt;=SRECTermLimitQ,SUM($E22:AS22),AR29-HLOOKUP(AS$11-SRECTermLimitQ,'Compliance Obligation Worksheet'!$D$11:$BX$23,$BZ29))</f>
        <v>#REF!</v>
      </c>
      <c r="AT29" s="44" t="e">
        <f>IF(AT$11&lt;=SRECTermLimitQ,SUM($E22:AT22),AS29-HLOOKUP(AT$11-SRECTermLimitQ,'Compliance Obligation Worksheet'!$D$11:$BX$23,$BZ29))</f>
        <v>#REF!</v>
      </c>
      <c r="AU29" s="44" t="e">
        <f>IF(AU$11&lt;=SRECTermLimitQ,SUM($E22:AU22),AT29-HLOOKUP(AU$11-SRECTermLimitQ,'Compliance Obligation Worksheet'!$D$11:$BX$23,$BZ29))</f>
        <v>#REF!</v>
      </c>
      <c r="AV29" s="44" t="e">
        <f>IF(AV$11&lt;=SRECTermLimitQ,SUM($E22:AV22),AU29-HLOOKUP(AV$11-SRECTermLimitQ,'Compliance Obligation Worksheet'!$D$11:$BX$23,$BZ29))</f>
        <v>#REF!</v>
      </c>
      <c r="AW29" s="44" t="e">
        <f>IF(AW$11&lt;=SRECTermLimitQ,SUM($E22:AW22),AV29-HLOOKUP(AW$11-SRECTermLimitQ,'Compliance Obligation Worksheet'!$D$11:$BX$23,$BZ29))</f>
        <v>#REF!</v>
      </c>
      <c r="AX29" s="44" t="e">
        <f>IF(AX$11&lt;=SRECTermLimitQ,SUM($E22:AX22),AW29-HLOOKUP(AX$11-SRECTermLimitQ,'Compliance Obligation Worksheet'!$D$11:$BX$23,$BZ29))</f>
        <v>#REF!</v>
      </c>
      <c r="AY29" s="44" t="e">
        <f>IF(AY$11&lt;=SRECTermLimitQ,SUM($E22:AY22),AX29-HLOOKUP(AY$11-SRECTermLimitQ,'Compliance Obligation Worksheet'!$D$11:$BX$23,$BZ29))</f>
        <v>#REF!</v>
      </c>
      <c r="AZ29" s="44" t="e">
        <f>IF(AZ$11&lt;=SRECTermLimitQ,SUM($E22:AZ22),AY29-HLOOKUP(AZ$11-SRECTermLimitQ,'Compliance Obligation Worksheet'!$D$11:$BX$23,$BZ29))</f>
        <v>#REF!</v>
      </c>
      <c r="BA29" s="44" t="e">
        <f>IF(BA$11&lt;=SRECTermLimitQ,SUM($E22:BA22),AZ29-HLOOKUP(BA$11-SRECTermLimitQ,'Compliance Obligation Worksheet'!$D$11:$BX$23,$BZ29))</f>
        <v>#REF!</v>
      </c>
      <c r="BB29" s="44" t="e">
        <f>IF(BB$11&lt;=SRECTermLimitQ,SUM($E22:BB22),BA29-HLOOKUP(BB$11-SRECTermLimitQ,'Compliance Obligation Worksheet'!$D$11:$BX$23,$BZ29))</f>
        <v>#REF!</v>
      </c>
      <c r="BC29" s="44" t="e">
        <f>IF(BC$11&lt;=SRECTermLimitQ,SUM($E22:BC22),BB29-HLOOKUP(BC$11-SRECTermLimitQ,'Compliance Obligation Worksheet'!$D$11:$BX$23,$BZ29))</f>
        <v>#REF!</v>
      </c>
      <c r="BD29" s="44" t="e">
        <f>IF(BD$11&lt;=SRECTermLimitQ,SUM($E22:BD22),BC29-HLOOKUP(BD$11-SRECTermLimitQ,'Compliance Obligation Worksheet'!$D$11:$BX$23,$BZ29))</f>
        <v>#REF!</v>
      </c>
      <c r="BE29" s="44" t="e">
        <f>IF(BE$11&lt;=SRECTermLimitQ,SUM($E22:BE22),BD29-HLOOKUP(BE$11-SRECTermLimitQ,'Compliance Obligation Worksheet'!$D$11:$BX$23,$BZ29))</f>
        <v>#REF!</v>
      </c>
      <c r="BF29" s="44" t="e">
        <f>IF(BF$11&lt;=SRECTermLimitQ,SUM($E22:BF22),BE29-HLOOKUP(BF$11-SRECTermLimitQ,'Compliance Obligation Worksheet'!$D$11:$BX$23,$BZ29))</f>
        <v>#REF!</v>
      </c>
      <c r="BG29" s="44" t="e">
        <f>IF(BG$11&lt;=SRECTermLimitQ,SUM($E22:BG22),BF29-HLOOKUP(BG$11-SRECTermLimitQ,'Compliance Obligation Worksheet'!$D$11:$BX$23,$BZ29))</f>
        <v>#REF!</v>
      </c>
      <c r="BH29" s="44" t="e">
        <f>IF(BH$11&lt;=SRECTermLimitQ,SUM($E22:BH22),BG29-HLOOKUP(BH$11-SRECTermLimitQ,'Compliance Obligation Worksheet'!$D$11:$BX$23,$BZ29))</f>
        <v>#REF!</v>
      </c>
      <c r="BI29" s="44" t="e">
        <f>IF(BI$11&lt;=SRECTermLimitQ,SUM($E22:BI22),BH29-HLOOKUP(BI$11-SRECTermLimitQ,'Compliance Obligation Worksheet'!$D$11:$BX$23,$BZ29))</f>
        <v>#REF!</v>
      </c>
      <c r="BJ29" s="44" t="e">
        <f>IF(BJ$11&lt;=SRECTermLimitQ,SUM($E22:BJ22),BI29-HLOOKUP(BJ$11-SRECTermLimitQ,'Compliance Obligation Worksheet'!$D$11:$BX$23,$BZ29))</f>
        <v>#REF!</v>
      </c>
      <c r="BK29" s="44" t="e">
        <f>IF(BK$11&lt;=SRECTermLimitQ,SUM($E22:BK22),BJ29-HLOOKUP(BK$11-SRECTermLimitQ,'Compliance Obligation Worksheet'!$D$11:$BX$23,$BZ29))</f>
        <v>#REF!</v>
      </c>
      <c r="BL29" s="44" t="e">
        <f>IF(BL$11&lt;=SRECTermLimitQ,SUM($E22:BL22),BK29-HLOOKUP(BL$11-SRECTermLimitQ,'Compliance Obligation Worksheet'!$D$11:$BX$23,$BZ29))</f>
        <v>#REF!</v>
      </c>
      <c r="BM29" s="44" t="e">
        <f>IF(BM$11&lt;=SRECTermLimitQ,SUM($E22:BM22),BL29-HLOOKUP(BM$11-SRECTermLimitQ,'Compliance Obligation Worksheet'!$D$11:$BX$23,$BZ29))</f>
        <v>#REF!</v>
      </c>
      <c r="BN29" s="44" t="e">
        <f>IF(BN$11&lt;=SRECTermLimitQ,SUM($E22:BN22),BM29-HLOOKUP(BN$11-SRECTermLimitQ,'Compliance Obligation Worksheet'!$D$11:$BX$23,$BZ29))</f>
        <v>#REF!</v>
      </c>
      <c r="BO29" s="44" t="e">
        <f>IF(BO$11&lt;=SRECTermLimitQ,SUM($E22:BO22),BN29-HLOOKUP(BO$11-SRECTermLimitQ,'Compliance Obligation Worksheet'!$D$11:$BX$23,$BZ29))</f>
        <v>#REF!</v>
      </c>
      <c r="BP29" s="44" t="e">
        <f>IF(BP$11&lt;=SRECTermLimitQ,SUM($E22:BP22),BO29-HLOOKUP(BP$11-SRECTermLimitQ,'Compliance Obligation Worksheet'!$D$11:$BX$23,$BZ29))</f>
        <v>#REF!</v>
      </c>
      <c r="BQ29" s="44" t="e">
        <f>IF(BQ$11&lt;=SRECTermLimitQ,SUM($E22:BQ22),BP29-HLOOKUP(BQ$11-SRECTermLimitQ,'Compliance Obligation Worksheet'!$D$11:$BX$23,$BZ29))</f>
        <v>#REF!</v>
      </c>
      <c r="BR29" s="44" t="e">
        <f>IF(BR$11&lt;=SRECTermLimitQ,SUM($E22:BR22),BQ29-HLOOKUP(BR$11-SRECTermLimitQ,'Compliance Obligation Worksheet'!$D$11:$BX$23,$BZ29))</f>
        <v>#REF!</v>
      </c>
      <c r="BS29" s="44" t="e">
        <f>IF(BS$11&lt;=SRECTermLimitQ,SUM($E22:BS22),BR29-HLOOKUP(BS$11-SRECTermLimitQ,'Compliance Obligation Worksheet'!$D$11:$BX$23,$BZ29))</f>
        <v>#REF!</v>
      </c>
      <c r="BT29" s="44" t="e">
        <f>IF(BT$11&lt;=SRECTermLimitQ,SUM($E22:BT22),BS29-HLOOKUP(BT$11-SRECTermLimitQ,'Compliance Obligation Worksheet'!$D$11:$BX$23,$BZ29))</f>
        <v>#REF!</v>
      </c>
      <c r="BU29" s="44" t="e">
        <f>IF(BU$11&lt;=SRECTermLimitQ,SUM($E22:BU22),BT29-HLOOKUP(BU$11-SRECTermLimitQ,'Compliance Obligation Worksheet'!$D$11:$BX$23,$BZ29))</f>
        <v>#REF!</v>
      </c>
      <c r="BV29" s="44" t="e">
        <f>IF(BV$11&lt;=SRECTermLimitQ,SUM($E22:BV22),BU29-HLOOKUP(BV$11-SRECTermLimitQ,'Compliance Obligation Worksheet'!$D$11:$BX$23,$BZ29))</f>
        <v>#REF!</v>
      </c>
      <c r="BW29" s="44" t="e">
        <f>IF(BW$11&lt;=SRECTermLimitQ,SUM($E22:BW22),BV29-HLOOKUP(BW$11-SRECTermLimitQ,'Compliance Obligation Worksheet'!$D$11:$BX$23,$BZ29))</f>
        <v>#REF!</v>
      </c>
      <c r="BX29" s="44" t="e">
        <f>IF(BX$11&lt;=SRECTermLimitQ,SUM($E22:BX22),BW29-HLOOKUP(BX$11-SRECTermLimitQ,'Compliance Obligation Worksheet'!$D$11:$BX$23,$BZ29))</f>
        <v>#REF!</v>
      </c>
      <c r="BZ29" s="20">
        <v>14</v>
      </c>
    </row>
    <row r="30" spans="2:78">
      <c r="C30" s="37" t="str">
        <f>C23</f>
        <v>Managed Growth</v>
      </c>
      <c r="E30" s="44">
        <f>IF(E$11&lt;=SRECTermLimitQ,SUM($E23:E23),D30-HLOOKUP(E$11-SRECTermLimitQ,'Compliance Obligation Worksheet'!$D$11:$BX$23,$BZ30))</f>
        <v>0</v>
      </c>
      <c r="F30" s="44">
        <f>IF(F$11&lt;=SRECTermLimitQ,SUM($E23:F23),E30-HLOOKUP(F$11-SRECTermLimitQ,'Compliance Obligation Worksheet'!$D$11:$BX$23,$BZ30))</f>
        <v>0</v>
      </c>
      <c r="G30" s="44">
        <f>IF(G$11&lt;=SRECTermLimitQ,SUM($E23:G23),F30-HLOOKUP(G$11-SRECTermLimitQ,'Compliance Obligation Worksheet'!$D$11:$BX$23,$BZ30))</f>
        <v>0</v>
      </c>
      <c r="H30" s="44">
        <f>IF(H$11&lt;=SRECTermLimitQ,SUM($E23:H23),G30-HLOOKUP(H$11-SRECTermLimitQ,'Compliance Obligation Worksheet'!$D$11:$BX$23,$BZ30))</f>
        <v>0</v>
      </c>
      <c r="I30" s="44">
        <f>IF(I$11&lt;=SRECTermLimitQ,SUM($E23:I23),H30-HLOOKUP(I$11-SRECTermLimitQ,'Compliance Obligation Worksheet'!$D$11:$BX$23,$BZ30))</f>
        <v>8.9488000000000003</v>
      </c>
      <c r="J30" s="44">
        <f>IF(J$11&lt;=SRECTermLimitQ,SUM($E23:J23),I30-HLOOKUP(J$11-SRECTermLimitQ,'Compliance Obligation Worksheet'!$D$11:$BX$23,$BZ30))</f>
        <v>8.9488000000000003</v>
      </c>
      <c r="K30" s="44">
        <f>IF(K$11&lt;=SRECTermLimitQ,SUM($E23:K23),J30-HLOOKUP(K$11-SRECTermLimitQ,'Compliance Obligation Worksheet'!$D$11:$BX$23,$BZ30))</f>
        <v>8.9488000000000003</v>
      </c>
      <c r="L30" s="44">
        <f>IF(L$11&lt;=SRECTermLimitQ,SUM($E23:L23),K30-HLOOKUP(L$11-SRECTermLimitQ,'Compliance Obligation Worksheet'!$D$11:$BX$23,$BZ30))</f>
        <v>8.9488000000000003</v>
      </c>
      <c r="M30" s="44">
        <f>IF(M$11&lt;=SRECTermLimitQ,SUM($E23:M23),L30-HLOOKUP(M$11-SRECTermLimitQ,'Compliance Obligation Worksheet'!$D$11:$BX$23,$BZ30))</f>
        <v>8.9488000000000003</v>
      </c>
      <c r="N30" s="44">
        <f>IF(N$11&lt;=SRECTermLimitQ,SUM($E23:N23),M30-HLOOKUP(N$11-SRECTermLimitQ,'Compliance Obligation Worksheet'!$D$11:$BX$23,$BZ30))</f>
        <v>8.9488000000000003</v>
      </c>
      <c r="O30" s="44">
        <f>IF(O$11&lt;=SRECTermLimitQ,SUM($E23:O23),N30-HLOOKUP(O$11-SRECTermLimitQ,'Compliance Obligation Worksheet'!$D$11:$BX$23,$BZ30))</f>
        <v>8.9488000000000003</v>
      </c>
      <c r="P30" s="44">
        <f>IF(P$11&lt;=SRECTermLimitQ,SUM($E23:P23),O30-HLOOKUP(P$11-SRECTermLimitQ,'Compliance Obligation Worksheet'!$D$11:$BX$23,$BZ30))</f>
        <v>8.9488000000000003</v>
      </c>
      <c r="Q30" s="44">
        <f>IF(Q$11&lt;=SRECTermLimitQ,SUM($E23:Q23),P30-HLOOKUP(Q$11-SRECTermLimitQ,'Compliance Obligation Worksheet'!$D$11:$BX$23,$BZ30))</f>
        <v>8.9488000000000003</v>
      </c>
      <c r="R30" s="44">
        <f>IF(R$11&lt;=SRECTermLimitQ,SUM($E23:R23),Q30-HLOOKUP(R$11-SRECTermLimitQ,'Compliance Obligation Worksheet'!$D$11:$BX$23,$BZ30))</f>
        <v>8.9488000000000003</v>
      </c>
      <c r="S30" s="44">
        <f>IF(S$11&lt;=SRECTermLimitQ,SUM($E23:S23),R30-HLOOKUP(S$11-SRECTermLimitQ,'Compliance Obligation Worksheet'!$D$11:$BX$23,$BZ30))</f>
        <v>8.9488000000000003</v>
      </c>
      <c r="T30" s="44">
        <f>IF(T$11&lt;=SRECTermLimitQ,SUM($E23:T23),S30-HLOOKUP(T$11-SRECTermLimitQ,'Compliance Obligation Worksheet'!$D$11:$BX$23,$BZ30))</f>
        <v>8.9488000000000003</v>
      </c>
      <c r="U30" s="44">
        <f>IF(U$11&lt;=SRECTermLimitQ,SUM($E23:U23),T30-HLOOKUP(U$11-SRECTermLimitQ,'Compliance Obligation Worksheet'!$D$11:$BX$23,$BZ30))</f>
        <v>8.9488000000000003</v>
      </c>
      <c r="V30" s="44">
        <f>IF(V$11&lt;=SRECTermLimitQ,SUM($E23:V23),U30-HLOOKUP(V$11-SRECTermLimitQ,'Compliance Obligation Worksheet'!$D$11:$BX$23,$BZ30))</f>
        <v>8.9488000000000003</v>
      </c>
      <c r="W30" s="44">
        <f>IF(W$11&lt;=SRECTermLimitQ,SUM($E23:W23),V30-HLOOKUP(W$11-SRECTermLimitQ,'Compliance Obligation Worksheet'!$D$11:$BX$23,$BZ30))</f>
        <v>8.9488000000000003</v>
      </c>
      <c r="X30" s="44">
        <f>IF(X$11&lt;=SRECTermLimitQ,SUM($E23:X23),W30-HLOOKUP(X$11-SRECTermLimitQ,'Compliance Obligation Worksheet'!$D$11:$BX$23,$BZ30))</f>
        <v>8.9488000000000003</v>
      </c>
      <c r="Y30" s="44">
        <f>IF(Y$11&lt;=SRECTermLimitQ,SUM($E23:Y23),X30-HLOOKUP(Y$11-SRECTermLimitQ,'Compliance Obligation Worksheet'!$D$11:$BX$23,$BZ30))</f>
        <v>8.9488000000000003</v>
      </c>
      <c r="Z30" s="44">
        <f>IF(Z$11&lt;=SRECTermLimitQ,SUM($E23:Z23),Y30-HLOOKUP(Z$11-SRECTermLimitQ,'Compliance Obligation Worksheet'!$D$11:$BX$23,$BZ30))</f>
        <v>8.9488000000000003</v>
      </c>
      <c r="AA30" s="44">
        <f>IF(AA$11&lt;=SRECTermLimitQ,SUM($E23:AA23),Z30-HLOOKUP(AA$11-SRECTermLimitQ,'Compliance Obligation Worksheet'!$D$11:$BX$23,$BZ30))</f>
        <v>8.9488000000000003</v>
      </c>
      <c r="AB30" s="44">
        <f>IF(AB$11&lt;=SRECTermLimitQ,SUM($E23:AB23),AA30-HLOOKUP(AB$11-SRECTermLimitQ,'Compliance Obligation Worksheet'!$D$11:$BX$23,$BZ30))</f>
        <v>8.9488000000000003</v>
      </c>
      <c r="AC30" s="44">
        <f>IF(AC$11&lt;=SRECTermLimitQ,SUM($E23:AC23),AB30-HLOOKUP(AC$11-SRECTermLimitQ,'Compliance Obligation Worksheet'!$D$11:$BX$23,$BZ30))</f>
        <v>8.9488000000000003</v>
      </c>
      <c r="AD30" s="44">
        <f>IF(AD$11&lt;=SRECTermLimitQ,SUM($E23:AD23),AC30-HLOOKUP(AD$11-SRECTermLimitQ,'Compliance Obligation Worksheet'!$D$11:$BX$23,$BZ30))</f>
        <v>8.9488000000000003</v>
      </c>
      <c r="AE30" s="44">
        <f>IF(AE$11&lt;=SRECTermLimitQ,SUM($E23:AE23),AD30-HLOOKUP(AE$11-SRECTermLimitQ,'Compliance Obligation Worksheet'!$D$11:$BX$23,$BZ30))</f>
        <v>8.9488000000000003</v>
      </c>
      <c r="AF30" s="44">
        <f>IF(AF$11&lt;=SRECTermLimitQ,SUM($E23:AF23),AE30-HLOOKUP(AF$11-SRECTermLimitQ,'Compliance Obligation Worksheet'!$D$11:$BX$23,$BZ30))</f>
        <v>8.9488000000000003</v>
      </c>
      <c r="AG30" s="44">
        <f>IF(AG$11&lt;=SRECTermLimitQ,SUM($E23:AG23),AF30-HLOOKUP(AG$11-SRECTermLimitQ,'Compliance Obligation Worksheet'!$D$11:$BX$23,$BZ30))</f>
        <v>8.9488000000000003</v>
      </c>
      <c r="AH30" s="44">
        <f>IF(AH$11&lt;=SRECTermLimitQ,SUM($E23:AH23),AG30-HLOOKUP(AH$11-SRECTermLimitQ,'Compliance Obligation Worksheet'!$D$11:$BX$23,$BZ30))</f>
        <v>8.9488000000000003</v>
      </c>
      <c r="AI30" s="44">
        <f>IF(AI$11&lt;=SRECTermLimitQ,SUM($E23:AI23),AH30-HLOOKUP(AI$11-SRECTermLimitQ,'Compliance Obligation Worksheet'!$D$11:$BX$23,$BZ30))</f>
        <v>8.9488000000000003</v>
      </c>
      <c r="AJ30" s="44">
        <f>IF(AJ$11&lt;=SRECTermLimitQ,SUM($E23:AJ23),AI30-HLOOKUP(AJ$11-SRECTermLimitQ,'Compliance Obligation Worksheet'!$D$11:$BX$23,$BZ30))</f>
        <v>8.9488000000000003</v>
      </c>
      <c r="AK30" s="44">
        <f>IF(AK$11&lt;=SRECTermLimitQ,SUM($E23:AK23),AJ30-HLOOKUP(AK$11-SRECTermLimitQ,'Compliance Obligation Worksheet'!$D$11:$BX$23,$BZ30))</f>
        <v>8.9488000000000003</v>
      </c>
      <c r="AL30" s="44">
        <f>IF(AL$11&lt;=SRECTermLimitQ,SUM($E23:AL23),AK30-HLOOKUP(AL$11-SRECTermLimitQ,'Compliance Obligation Worksheet'!$D$11:$BX$23,$BZ30))</f>
        <v>8.9488000000000003</v>
      </c>
      <c r="AM30" s="44">
        <f>IF(AM$11&lt;=SRECTermLimitQ,SUM($E23:AM23),AL30-HLOOKUP(AM$11-SRECTermLimitQ,'Compliance Obligation Worksheet'!$D$11:$BX$23,$BZ30))</f>
        <v>8.9488000000000003</v>
      </c>
      <c r="AN30" s="44">
        <f>IF(AN$11&lt;=SRECTermLimitQ,SUM($E23:AN23),AM30-HLOOKUP(AN$11-SRECTermLimitQ,'Compliance Obligation Worksheet'!$D$11:$BX$23,$BZ30))</f>
        <v>8.9488000000000003</v>
      </c>
      <c r="AO30" s="44">
        <f>IF(AO$11&lt;=SRECTermLimitQ,SUM($E23:AO23),AN30-HLOOKUP(AO$11-SRECTermLimitQ,'Compliance Obligation Worksheet'!$D$11:$BX$23,$BZ30))</f>
        <v>8.9488000000000003</v>
      </c>
      <c r="AP30" s="44">
        <f>IF(AP$11&lt;=SRECTermLimitQ,SUM($E23:AP23),AO30-HLOOKUP(AP$11-SRECTermLimitQ,'Compliance Obligation Worksheet'!$D$11:$BX$23,$BZ30))</f>
        <v>8.9488000000000003</v>
      </c>
      <c r="AQ30" s="44">
        <f>IF(AQ$11&lt;=SRECTermLimitQ,SUM($E23:AQ23),AP30-HLOOKUP(AQ$11-SRECTermLimitQ,'Compliance Obligation Worksheet'!$D$11:$BX$23,$BZ30))</f>
        <v>8.9488000000000003</v>
      </c>
      <c r="AR30" s="44">
        <f>IF(AR$11&lt;=SRECTermLimitQ,SUM($E23:AR23),AQ30-HLOOKUP(AR$11-SRECTermLimitQ,'Compliance Obligation Worksheet'!$D$11:$BX$23,$BZ30))</f>
        <v>8.9488000000000003</v>
      </c>
      <c r="AS30" s="44" t="e">
        <f>IF(AS$11&lt;=SRECTermLimitQ,SUM($E23:AS23),AR30-HLOOKUP(AS$11-SRECTermLimitQ,'Compliance Obligation Worksheet'!$D$11:$BX$23,$BZ30))</f>
        <v>#REF!</v>
      </c>
      <c r="AT30" s="44" t="e">
        <f>IF(AT$11&lt;=SRECTermLimitQ,SUM($E23:AT23),AS30-HLOOKUP(AT$11-SRECTermLimitQ,'Compliance Obligation Worksheet'!$D$11:$BX$23,$BZ30))</f>
        <v>#REF!</v>
      </c>
      <c r="AU30" s="44" t="e">
        <f>IF(AU$11&lt;=SRECTermLimitQ,SUM($E23:AU23),AT30-HLOOKUP(AU$11-SRECTermLimitQ,'Compliance Obligation Worksheet'!$D$11:$BX$23,$BZ30))</f>
        <v>#REF!</v>
      </c>
      <c r="AV30" s="44" t="e">
        <f>IF(AV$11&lt;=SRECTermLimitQ,SUM($E23:AV23),AU30-HLOOKUP(AV$11-SRECTermLimitQ,'Compliance Obligation Worksheet'!$D$11:$BX$23,$BZ30))</f>
        <v>#REF!</v>
      </c>
      <c r="AW30" s="44" t="e">
        <f>IF(AW$11&lt;=SRECTermLimitQ,SUM($E23:AW23),AV30-HLOOKUP(AW$11-SRECTermLimitQ,'Compliance Obligation Worksheet'!$D$11:$BX$23,$BZ30))</f>
        <v>#REF!</v>
      </c>
      <c r="AX30" s="44" t="e">
        <f>IF(AX$11&lt;=SRECTermLimitQ,SUM($E23:AX23),AW30-HLOOKUP(AX$11-SRECTermLimitQ,'Compliance Obligation Worksheet'!$D$11:$BX$23,$BZ30))</f>
        <v>#REF!</v>
      </c>
      <c r="AY30" s="44" t="e">
        <f>IF(AY$11&lt;=SRECTermLimitQ,SUM($E23:AY23),AX30-HLOOKUP(AY$11-SRECTermLimitQ,'Compliance Obligation Worksheet'!$D$11:$BX$23,$BZ30))</f>
        <v>#REF!</v>
      </c>
      <c r="AZ30" s="44" t="e">
        <f>IF(AZ$11&lt;=SRECTermLimitQ,SUM($E23:AZ23),AY30-HLOOKUP(AZ$11-SRECTermLimitQ,'Compliance Obligation Worksheet'!$D$11:$BX$23,$BZ30))</f>
        <v>#REF!</v>
      </c>
      <c r="BA30" s="44" t="e">
        <f>IF(BA$11&lt;=SRECTermLimitQ,SUM($E23:BA23),AZ30-HLOOKUP(BA$11-SRECTermLimitQ,'Compliance Obligation Worksheet'!$D$11:$BX$23,$BZ30))</f>
        <v>#REF!</v>
      </c>
      <c r="BB30" s="44" t="e">
        <f>IF(BB$11&lt;=SRECTermLimitQ,SUM($E23:BB23),BA30-HLOOKUP(BB$11-SRECTermLimitQ,'Compliance Obligation Worksheet'!$D$11:$BX$23,$BZ30))</f>
        <v>#REF!</v>
      </c>
      <c r="BC30" s="44" t="e">
        <f>IF(BC$11&lt;=SRECTermLimitQ,SUM($E23:BC23),BB30-HLOOKUP(BC$11-SRECTermLimitQ,'Compliance Obligation Worksheet'!$D$11:$BX$23,$BZ30))</f>
        <v>#REF!</v>
      </c>
      <c r="BD30" s="44" t="e">
        <f>IF(BD$11&lt;=SRECTermLimitQ,SUM($E23:BD23),BC30-HLOOKUP(BD$11-SRECTermLimitQ,'Compliance Obligation Worksheet'!$D$11:$BX$23,$BZ30))</f>
        <v>#REF!</v>
      </c>
      <c r="BE30" s="44" t="e">
        <f>IF(BE$11&lt;=SRECTermLimitQ,SUM($E23:BE23),BD30-HLOOKUP(BE$11-SRECTermLimitQ,'Compliance Obligation Worksheet'!$D$11:$BX$23,$BZ30))</f>
        <v>#REF!</v>
      </c>
      <c r="BF30" s="44" t="e">
        <f>IF(BF$11&lt;=SRECTermLimitQ,SUM($E23:BF23),BE30-HLOOKUP(BF$11-SRECTermLimitQ,'Compliance Obligation Worksheet'!$D$11:$BX$23,$BZ30))</f>
        <v>#REF!</v>
      </c>
      <c r="BG30" s="44" t="e">
        <f>IF(BG$11&lt;=SRECTermLimitQ,SUM($E23:BG23),BF30-HLOOKUP(BG$11-SRECTermLimitQ,'Compliance Obligation Worksheet'!$D$11:$BX$23,$BZ30))</f>
        <v>#REF!</v>
      </c>
      <c r="BH30" s="44" t="e">
        <f>IF(BH$11&lt;=SRECTermLimitQ,SUM($E23:BH23),BG30-HLOOKUP(BH$11-SRECTermLimitQ,'Compliance Obligation Worksheet'!$D$11:$BX$23,$BZ30))</f>
        <v>#REF!</v>
      </c>
      <c r="BI30" s="44" t="e">
        <f>IF(BI$11&lt;=SRECTermLimitQ,SUM($E23:BI23),BH30-HLOOKUP(BI$11-SRECTermLimitQ,'Compliance Obligation Worksheet'!$D$11:$BX$23,$BZ30))</f>
        <v>#REF!</v>
      </c>
      <c r="BJ30" s="44" t="e">
        <f>IF(BJ$11&lt;=SRECTermLimitQ,SUM($E23:BJ23),BI30-HLOOKUP(BJ$11-SRECTermLimitQ,'Compliance Obligation Worksheet'!$D$11:$BX$23,$BZ30))</f>
        <v>#REF!</v>
      </c>
      <c r="BK30" s="44" t="e">
        <f>IF(BK$11&lt;=SRECTermLimitQ,SUM($E23:BK23),BJ30-HLOOKUP(BK$11-SRECTermLimitQ,'Compliance Obligation Worksheet'!$D$11:$BX$23,$BZ30))</f>
        <v>#REF!</v>
      </c>
      <c r="BL30" s="44" t="e">
        <f>IF(BL$11&lt;=SRECTermLimitQ,SUM($E23:BL23),BK30-HLOOKUP(BL$11-SRECTermLimitQ,'Compliance Obligation Worksheet'!$D$11:$BX$23,$BZ30))</f>
        <v>#REF!</v>
      </c>
      <c r="BM30" s="44" t="e">
        <f>IF(BM$11&lt;=SRECTermLimitQ,SUM($E23:BM23),BL30-HLOOKUP(BM$11-SRECTermLimitQ,'Compliance Obligation Worksheet'!$D$11:$BX$23,$BZ30))</f>
        <v>#REF!</v>
      </c>
      <c r="BN30" s="44" t="e">
        <f>IF(BN$11&lt;=SRECTermLimitQ,SUM($E23:BN23),BM30-HLOOKUP(BN$11-SRECTermLimitQ,'Compliance Obligation Worksheet'!$D$11:$BX$23,$BZ30))</f>
        <v>#REF!</v>
      </c>
      <c r="BO30" s="44" t="e">
        <f>IF(BO$11&lt;=SRECTermLimitQ,SUM($E23:BO23),BN30-HLOOKUP(BO$11-SRECTermLimitQ,'Compliance Obligation Worksheet'!$D$11:$BX$23,$BZ30))</f>
        <v>#REF!</v>
      </c>
      <c r="BP30" s="44" t="e">
        <f>IF(BP$11&lt;=SRECTermLimitQ,SUM($E23:BP23),BO30-HLOOKUP(BP$11-SRECTermLimitQ,'Compliance Obligation Worksheet'!$D$11:$BX$23,$BZ30))</f>
        <v>#REF!</v>
      </c>
      <c r="BQ30" s="44" t="e">
        <f>IF(BQ$11&lt;=SRECTermLimitQ,SUM($E23:BQ23),BP30-HLOOKUP(BQ$11-SRECTermLimitQ,'Compliance Obligation Worksheet'!$D$11:$BX$23,$BZ30))</f>
        <v>#REF!</v>
      </c>
      <c r="BR30" s="44" t="e">
        <f>IF(BR$11&lt;=SRECTermLimitQ,SUM($E23:BR23),BQ30-HLOOKUP(BR$11-SRECTermLimitQ,'Compliance Obligation Worksheet'!$D$11:$BX$23,$BZ30))</f>
        <v>#REF!</v>
      </c>
      <c r="BS30" s="44" t="e">
        <f>IF(BS$11&lt;=SRECTermLimitQ,SUM($E23:BS23),BR30-HLOOKUP(BS$11-SRECTermLimitQ,'Compliance Obligation Worksheet'!$D$11:$BX$23,$BZ30))</f>
        <v>#REF!</v>
      </c>
      <c r="BT30" s="44" t="e">
        <f>IF(BT$11&lt;=SRECTermLimitQ,SUM($E23:BT23),BS30-HLOOKUP(BT$11-SRECTermLimitQ,'Compliance Obligation Worksheet'!$D$11:$BX$23,$BZ30))</f>
        <v>#REF!</v>
      </c>
      <c r="BU30" s="44" t="e">
        <f>IF(BU$11&lt;=SRECTermLimitQ,SUM($E23:BU23),BT30-HLOOKUP(BU$11-SRECTermLimitQ,'Compliance Obligation Worksheet'!$D$11:$BX$23,$BZ30))</f>
        <v>#REF!</v>
      </c>
      <c r="BV30" s="44" t="e">
        <f>IF(BV$11&lt;=SRECTermLimitQ,SUM($E23:BV23),BU30-HLOOKUP(BV$11-SRECTermLimitQ,'Compliance Obligation Worksheet'!$D$11:$BX$23,$BZ30))</f>
        <v>#REF!</v>
      </c>
      <c r="BW30" s="44" t="e">
        <f>IF(BW$11&lt;=SRECTermLimitQ,SUM($E23:BW23),BV30-HLOOKUP(BW$11-SRECTermLimitQ,'Compliance Obligation Worksheet'!$D$11:$BX$23,$BZ30))</f>
        <v>#REF!</v>
      </c>
      <c r="BX30" s="44" t="e">
        <f>IF(BX$11&lt;=SRECTermLimitQ,SUM($E23:BX23),BW30-HLOOKUP(BX$11-SRECTermLimitQ,'Compliance Obligation Worksheet'!$D$11:$BX$23,$BZ30))</f>
        <v>#REF!</v>
      </c>
      <c r="BZ30" s="20">
        <v>15</v>
      </c>
    </row>
    <row r="31" spans="2:78">
      <c r="C31" s="5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</row>
    <row r="32" spans="2:78" ht="15.75" thickBot="1">
      <c r="B32" s="30" t="s">
        <v>73</v>
      </c>
      <c r="E32" s="1" t="s">
        <v>52</v>
      </c>
    </row>
    <row r="33" spans="2:36" ht="15.75" thickBot="1">
      <c r="C33" s="43" t="s">
        <v>53</v>
      </c>
      <c r="E33" s="19"/>
      <c r="F33" s="19"/>
      <c r="G33" s="19"/>
      <c r="H33" s="19"/>
      <c r="I33" s="19"/>
      <c r="J33" s="19"/>
      <c r="K33" s="39">
        <f t="shared" ref="K33:AG33" si="8">SUM(K34:K37)</f>
        <v>0</v>
      </c>
      <c r="L33" s="40">
        <f t="shared" si="8"/>
        <v>0</v>
      </c>
      <c r="M33" s="62">
        <f t="shared" si="8"/>
        <v>0</v>
      </c>
      <c r="N33" s="40">
        <f t="shared" si="8"/>
        <v>0</v>
      </c>
      <c r="O33" s="40">
        <f t="shared" si="8"/>
        <v>0</v>
      </c>
      <c r="P33" s="40">
        <f t="shared" si="8"/>
        <v>0</v>
      </c>
      <c r="Q33" s="40">
        <f t="shared" si="8"/>
        <v>0</v>
      </c>
      <c r="R33" s="40">
        <f t="shared" si="8"/>
        <v>0</v>
      </c>
      <c r="S33" s="40">
        <f t="shared" si="8"/>
        <v>0</v>
      </c>
      <c r="T33" s="40">
        <f t="shared" si="8"/>
        <v>0</v>
      </c>
      <c r="U33" s="40">
        <f t="shared" si="8"/>
        <v>0</v>
      </c>
      <c r="V33" s="40">
        <f t="shared" si="8"/>
        <v>0</v>
      </c>
      <c r="W33" s="40">
        <f t="shared" si="8"/>
        <v>0</v>
      </c>
      <c r="X33" s="40">
        <f t="shared" si="8"/>
        <v>0</v>
      </c>
      <c r="Y33" s="40">
        <f t="shared" si="8"/>
        <v>0</v>
      </c>
      <c r="Z33" s="40">
        <f t="shared" si="8"/>
        <v>0</v>
      </c>
      <c r="AA33" s="40">
        <f t="shared" si="8"/>
        <v>0</v>
      </c>
      <c r="AB33" s="40">
        <f t="shared" si="8"/>
        <v>0</v>
      </c>
      <c r="AC33" s="40">
        <f t="shared" si="8"/>
        <v>0</v>
      </c>
      <c r="AD33" s="40">
        <f t="shared" si="8"/>
        <v>0</v>
      </c>
      <c r="AE33" s="40">
        <f t="shared" si="8"/>
        <v>0</v>
      </c>
      <c r="AF33" s="40">
        <f t="shared" si="8"/>
        <v>0</v>
      </c>
      <c r="AG33" s="40">
        <f t="shared" si="8"/>
        <v>0</v>
      </c>
      <c r="AH33" s="48"/>
      <c r="AI33" s="48"/>
      <c r="AJ33" s="49"/>
    </row>
    <row r="34" spans="2:36">
      <c r="C34" s="42" t="str">
        <f>C20</f>
        <v>Market Sector A</v>
      </c>
      <c r="E34" s="34"/>
      <c r="F34" s="34"/>
      <c r="G34" s="34"/>
      <c r="H34" s="34"/>
      <c r="I34" s="34"/>
      <c r="J34" s="34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7"/>
      <c r="AI34" s="47"/>
      <c r="AJ34" s="47"/>
    </row>
    <row r="35" spans="2:36">
      <c r="C35" s="37" t="str">
        <f>C21</f>
        <v>Market Sector B</v>
      </c>
      <c r="E35" s="34"/>
      <c r="F35" s="34"/>
      <c r="G35" s="34"/>
      <c r="H35" s="34"/>
      <c r="I35" s="34"/>
      <c r="J35" s="34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3"/>
      <c r="AI35" s="33"/>
      <c r="AJ35" s="33"/>
    </row>
    <row r="36" spans="2:36">
      <c r="C36" s="37" t="str">
        <f>C22</f>
        <v>Market Sector C</v>
      </c>
      <c r="E36" s="34"/>
      <c r="F36" s="34"/>
      <c r="G36" s="34"/>
      <c r="H36" s="34"/>
      <c r="I36" s="34"/>
      <c r="J36" s="34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3"/>
      <c r="AI36" s="33"/>
      <c r="AJ36" s="33"/>
    </row>
    <row r="37" spans="2:36">
      <c r="C37" s="37" t="str">
        <f>C23</f>
        <v>Managed Growth</v>
      </c>
      <c r="E37" s="34"/>
      <c r="F37" s="34"/>
      <c r="G37" s="34"/>
      <c r="H37" s="34"/>
      <c r="I37" s="34"/>
      <c r="J37" s="34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3"/>
      <c r="AI37" s="33"/>
      <c r="AJ37" s="33"/>
    </row>
    <row r="39" spans="2:36" ht="15.75" thickBot="1">
      <c r="B39" s="30" t="s">
        <v>74</v>
      </c>
      <c r="E39" s="1" t="s">
        <v>52</v>
      </c>
    </row>
    <row r="40" spans="2:36" ht="15.75" thickBot="1">
      <c r="B40" s="16"/>
      <c r="C40" s="50" t="s">
        <v>54</v>
      </c>
      <c r="D40" s="51"/>
      <c r="E40" s="52"/>
      <c r="M40" s="137">
        <f>M14-SUM($E19:P19)-SUM($E34:P34)</f>
        <v>270.24606700000004</v>
      </c>
      <c r="N40" s="138"/>
      <c r="O40" s="138"/>
      <c r="P40" s="139"/>
      <c r="Q40" s="140">
        <f>Q14-SUM($E19:T19)-SUM($E34:T34)</f>
        <v>416.74606700000004</v>
      </c>
      <c r="R40" s="138"/>
      <c r="S40" s="138"/>
      <c r="T40" s="139"/>
      <c r="U40" s="140">
        <f>U14-SUM($E19:X19)-SUM($E34:X34)</f>
        <v>562.24606700000004</v>
      </c>
      <c r="V40" s="138"/>
      <c r="W40" s="138"/>
      <c r="X40" s="139"/>
      <c r="Y40" s="140">
        <f>Y14-SUM($E19:AB19)-SUM($E34:AB34)</f>
        <v>707.74606700000004</v>
      </c>
      <c r="Z40" s="138"/>
      <c r="AA40" s="138"/>
      <c r="AB40" s="139"/>
      <c r="AC40" s="140">
        <f>AC14-SUM($E19:AF19)-SUM($E34:AF34)</f>
        <v>853.24606700000004</v>
      </c>
      <c r="AD40" s="138"/>
      <c r="AE40" s="138"/>
      <c r="AF40" s="139"/>
      <c r="AG40" s="140">
        <f>AG14-SUM($E19:AJ19)-SUM($E34:AJ34)</f>
        <v>853.24606700000004</v>
      </c>
      <c r="AH40" s="138"/>
      <c r="AI40" s="138"/>
      <c r="AJ40" s="141"/>
    </row>
    <row r="41" spans="2:36" ht="30" customHeight="1" thickBot="1">
      <c r="B41" s="16"/>
      <c r="C41" s="18"/>
      <c r="E41" s="21"/>
      <c r="M41" s="146" t="s">
        <v>55</v>
      </c>
      <c r="N41" s="147"/>
      <c r="O41" s="147"/>
      <c r="P41" s="148"/>
      <c r="Q41" s="149" t="str">
        <f>M41</f>
        <v>Projected Value below shall be no higher than the Target Value above</v>
      </c>
      <c r="R41" s="147"/>
      <c r="S41" s="147"/>
      <c r="T41" s="148"/>
      <c r="U41" s="149" t="str">
        <f t="shared" ref="U41" si="9">Q41</f>
        <v>Projected Value below shall be no higher than the Target Value above</v>
      </c>
      <c r="V41" s="147"/>
      <c r="W41" s="147"/>
      <c r="X41" s="148"/>
      <c r="Y41" s="149" t="str">
        <f t="shared" ref="Y41" si="10">U41</f>
        <v>Projected Value below shall be no higher than the Target Value above</v>
      </c>
      <c r="Z41" s="147"/>
      <c r="AA41" s="147"/>
      <c r="AB41" s="148"/>
      <c r="AC41" s="149" t="str">
        <f t="shared" ref="AC41" si="11">Y41</f>
        <v>Projected Value below shall be no higher than the Target Value above</v>
      </c>
      <c r="AD41" s="147"/>
      <c r="AE41" s="147"/>
      <c r="AF41" s="148"/>
      <c r="AG41" s="149" t="str">
        <f t="shared" ref="AG41" si="12">AC41</f>
        <v>Projected Value below shall be no higher than the Target Value above</v>
      </c>
      <c r="AH41" s="147"/>
      <c r="AI41" s="147"/>
      <c r="AJ41" s="150"/>
    </row>
    <row r="42" spans="2:36" ht="15.75" thickBot="1">
      <c r="B42" s="16"/>
      <c r="C42" s="43" t="s">
        <v>56</v>
      </c>
      <c r="E42" s="21"/>
      <c r="M42" s="154">
        <f>SUM($E43:P43)</f>
        <v>0</v>
      </c>
      <c r="N42" s="143"/>
      <c r="O42" s="143"/>
      <c r="P42" s="144"/>
      <c r="Q42" s="142">
        <f>SUM($E43:T43)</f>
        <v>0</v>
      </c>
      <c r="R42" s="143"/>
      <c r="S42" s="143"/>
      <c r="T42" s="144"/>
      <c r="U42" s="142">
        <f>SUM($E43:X43)</f>
        <v>0</v>
      </c>
      <c r="V42" s="143"/>
      <c r="W42" s="143"/>
      <c r="X42" s="144"/>
      <c r="Y42" s="142">
        <f>SUM($E43:AB43)</f>
        <v>0</v>
      </c>
      <c r="Z42" s="143"/>
      <c r="AA42" s="143"/>
      <c r="AB42" s="144"/>
      <c r="AC42" s="142">
        <f>SUM($E43:AF43)</f>
        <v>0</v>
      </c>
      <c r="AD42" s="143"/>
      <c r="AE42" s="143"/>
      <c r="AF42" s="144"/>
      <c r="AG42" s="142">
        <f>SUM($E43:AJ43)</f>
        <v>0</v>
      </c>
      <c r="AH42" s="143"/>
      <c r="AI42" s="143"/>
      <c r="AJ42" s="145"/>
    </row>
    <row r="43" spans="2:36" ht="15.75" thickBot="1">
      <c r="C43" s="43" t="s">
        <v>57</v>
      </c>
      <c r="E43" s="19"/>
      <c r="K43" s="39">
        <f t="shared" ref="K43:AG43" si="13">SUM(K44:K47)</f>
        <v>0</v>
      </c>
      <c r="L43" s="40">
        <f t="shared" si="13"/>
        <v>0</v>
      </c>
      <c r="M43" s="62">
        <f t="shared" si="13"/>
        <v>0</v>
      </c>
      <c r="N43" s="40">
        <f t="shared" si="13"/>
        <v>0</v>
      </c>
      <c r="O43" s="40">
        <f t="shared" si="13"/>
        <v>0</v>
      </c>
      <c r="P43" s="40">
        <f t="shared" si="13"/>
        <v>0</v>
      </c>
      <c r="Q43" s="40">
        <f t="shared" si="13"/>
        <v>0</v>
      </c>
      <c r="R43" s="40">
        <f t="shared" si="13"/>
        <v>0</v>
      </c>
      <c r="S43" s="40">
        <f t="shared" si="13"/>
        <v>0</v>
      </c>
      <c r="T43" s="40">
        <f t="shared" si="13"/>
        <v>0</v>
      </c>
      <c r="U43" s="40">
        <f t="shared" si="13"/>
        <v>0</v>
      </c>
      <c r="V43" s="40">
        <f t="shared" si="13"/>
        <v>0</v>
      </c>
      <c r="W43" s="40">
        <f t="shared" si="13"/>
        <v>0</v>
      </c>
      <c r="X43" s="40">
        <f t="shared" si="13"/>
        <v>0</v>
      </c>
      <c r="Y43" s="40">
        <f t="shared" si="13"/>
        <v>0</v>
      </c>
      <c r="Z43" s="40">
        <f t="shared" si="13"/>
        <v>0</v>
      </c>
      <c r="AA43" s="40">
        <f t="shared" si="13"/>
        <v>0</v>
      </c>
      <c r="AB43" s="40">
        <f t="shared" si="13"/>
        <v>0</v>
      </c>
      <c r="AC43" s="40">
        <f t="shared" si="13"/>
        <v>0</v>
      </c>
      <c r="AD43" s="40">
        <f t="shared" si="13"/>
        <v>0</v>
      </c>
      <c r="AE43" s="40">
        <f t="shared" si="13"/>
        <v>0</v>
      </c>
      <c r="AF43" s="40">
        <f t="shared" si="13"/>
        <v>0</v>
      </c>
      <c r="AG43" s="40">
        <f t="shared" si="13"/>
        <v>0</v>
      </c>
      <c r="AH43" s="48"/>
      <c r="AI43" s="48"/>
      <c r="AJ43" s="49"/>
    </row>
    <row r="44" spans="2:36">
      <c r="C44" s="42" t="str">
        <f>C20</f>
        <v>Market Sector A</v>
      </c>
      <c r="E44" s="34"/>
      <c r="F44" s="35"/>
      <c r="G44" s="35"/>
      <c r="H44" s="35"/>
      <c r="I44" s="35"/>
      <c r="J44" s="35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7"/>
      <c r="AI44" s="47"/>
      <c r="AJ44" s="47"/>
    </row>
    <row r="45" spans="2:36">
      <c r="C45" s="37" t="str">
        <f>C21</f>
        <v>Market Sector B</v>
      </c>
      <c r="E45" s="34"/>
      <c r="F45" s="35"/>
      <c r="G45" s="35"/>
      <c r="H45" s="35"/>
      <c r="I45" s="35"/>
      <c r="J45" s="35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3"/>
      <c r="AI45" s="33"/>
      <c r="AJ45" s="33"/>
    </row>
    <row r="46" spans="2:36">
      <c r="C46" s="37" t="str">
        <f>C22</f>
        <v>Market Sector C</v>
      </c>
      <c r="E46" s="34"/>
      <c r="F46" s="35"/>
      <c r="G46" s="35"/>
      <c r="H46" s="35"/>
      <c r="I46" s="35"/>
      <c r="J46" s="35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3"/>
      <c r="AI46" s="33"/>
      <c r="AJ46" s="33"/>
    </row>
    <row r="47" spans="2:36">
      <c r="C47" s="37" t="str">
        <f>C23</f>
        <v>Managed Growth</v>
      </c>
      <c r="E47" s="34"/>
      <c r="F47" s="35"/>
      <c r="G47" s="35"/>
      <c r="H47" s="35"/>
      <c r="I47" s="35"/>
      <c r="J47" s="35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3"/>
      <c r="AI47" s="33"/>
      <c r="AJ47" s="33"/>
    </row>
    <row r="49" spans="2:76">
      <c r="B49" s="30" t="s">
        <v>75</v>
      </c>
      <c r="E49" s="1" t="s">
        <v>58</v>
      </c>
    </row>
    <row r="50" spans="2:76" ht="14.25" customHeight="1">
      <c r="C50" s="18" t="s">
        <v>59</v>
      </c>
    </row>
    <row r="51" spans="2:76" ht="14.25" customHeight="1">
      <c r="C51" s="53" t="s">
        <v>82</v>
      </c>
      <c r="E51" s="151"/>
      <c r="F51" s="152"/>
      <c r="G51" s="152"/>
      <c r="H51" s="153"/>
      <c r="I51" s="151"/>
      <c r="J51" s="152"/>
      <c r="K51" s="152"/>
      <c r="L51" s="153"/>
      <c r="M51" s="117"/>
      <c r="N51" s="118"/>
      <c r="O51" s="118"/>
      <c r="P51" s="119"/>
      <c r="Q51" s="117"/>
      <c r="R51" s="118"/>
      <c r="S51" s="118"/>
      <c r="T51" s="119"/>
      <c r="U51" s="117"/>
      <c r="V51" s="118"/>
      <c r="W51" s="118"/>
      <c r="X51" s="119"/>
      <c r="Y51" s="117"/>
      <c r="Z51" s="118"/>
      <c r="AA51" s="118"/>
      <c r="AB51" s="119"/>
      <c r="AC51" s="117"/>
      <c r="AD51" s="118"/>
      <c r="AE51" s="118"/>
      <c r="AF51" s="119"/>
      <c r="AG51" s="117"/>
      <c r="AH51" s="118"/>
      <c r="AI51" s="118"/>
      <c r="AJ51" s="119"/>
      <c r="AK51" s="117"/>
      <c r="AL51" s="118"/>
      <c r="AM51" s="118"/>
      <c r="AN51" s="119"/>
      <c r="AO51" s="117"/>
      <c r="AP51" s="118"/>
      <c r="AQ51" s="118"/>
      <c r="AR51" s="119"/>
      <c r="AS51" s="117"/>
      <c r="AT51" s="118"/>
      <c r="AU51" s="118"/>
      <c r="AV51" s="119"/>
      <c r="AW51" s="117"/>
      <c r="AX51" s="118"/>
      <c r="AY51" s="118"/>
      <c r="AZ51" s="119"/>
      <c r="BA51" s="117"/>
      <c r="BB51" s="118"/>
      <c r="BC51" s="118"/>
      <c r="BD51" s="119"/>
      <c r="BE51" s="117"/>
      <c r="BF51" s="118"/>
      <c r="BG51" s="118"/>
      <c r="BH51" s="119"/>
      <c r="BI51" s="117"/>
      <c r="BJ51" s="118"/>
      <c r="BK51" s="118"/>
      <c r="BL51" s="119"/>
      <c r="BM51" s="117"/>
      <c r="BN51" s="118"/>
      <c r="BO51" s="118"/>
      <c r="BP51" s="119"/>
      <c r="BQ51" s="117"/>
      <c r="BR51" s="118"/>
      <c r="BS51" s="118"/>
      <c r="BT51" s="119"/>
      <c r="BU51" s="117"/>
      <c r="BV51" s="118"/>
      <c r="BW51" s="118"/>
      <c r="BX51" s="119"/>
    </row>
    <row r="52" spans="2:76">
      <c r="C52" s="53" t="s">
        <v>60</v>
      </c>
      <c r="E52" s="151"/>
      <c r="F52" s="152"/>
      <c r="G52" s="152"/>
      <c r="H52" s="153"/>
      <c r="I52" s="151"/>
      <c r="J52" s="152"/>
      <c r="K52" s="152"/>
      <c r="L52" s="153"/>
      <c r="M52" s="117"/>
      <c r="N52" s="118"/>
      <c r="O52" s="118"/>
      <c r="P52" s="119"/>
      <c r="Q52" s="117"/>
      <c r="R52" s="118"/>
      <c r="S52" s="118"/>
      <c r="T52" s="119"/>
      <c r="U52" s="117"/>
      <c r="V52" s="118"/>
      <c r="W52" s="118"/>
      <c r="X52" s="119"/>
      <c r="Y52" s="117"/>
      <c r="Z52" s="118"/>
      <c r="AA52" s="118"/>
      <c r="AB52" s="119"/>
      <c r="AC52" s="117"/>
      <c r="AD52" s="118"/>
      <c r="AE52" s="118"/>
      <c r="AF52" s="119"/>
      <c r="AG52" s="117"/>
      <c r="AH52" s="118"/>
      <c r="AI52" s="118"/>
      <c r="AJ52" s="119"/>
      <c r="AK52" s="117"/>
      <c r="AL52" s="118"/>
      <c r="AM52" s="118"/>
      <c r="AN52" s="119"/>
      <c r="AO52" s="117"/>
      <c r="AP52" s="118"/>
      <c r="AQ52" s="118"/>
      <c r="AR52" s="119"/>
      <c r="AS52" s="117"/>
      <c r="AT52" s="118"/>
      <c r="AU52" s="118"/>
      <c r="AV52" s="119"/>
      <c r="AW52" s="117"/>
      <c r="AX52" s="118"/>
      <c r="AY52" s="118"/>
      <c r="AZ52" s="119"/>
      <c r="BA52" s="117"/>
      <c r="BB52" s="118"/>
      <c r="BC52" s="118"/>
      <c r="BD52" s="119"/>
      <c r="BE52" s="117"/>
      <c r="BF52" s="118"/>
      <c r="BG52" s="118"/>
      <c r="BH52" s="119"/>
      <c r="BI52" s="117"/>
      <c r="BJ52" s="118"/>
      <c r="BK52" s="118"/>
      <c r="BL52" s="119"/>
      <c r="BM52" s="117"/>
      <c r="BN52" s="118"/>
      <c r="BO52" s="118"/>
      <c r="BP52" s="119"/>
      <c r="BQ52" s="117"/>
      <c r="BR52" s="118"/>
      <c r="BS52" s="118"/>
      <c r="BT52" s="119"/>
      <c r="BU52" s="117"/>
      <c r="BV52" s="118"/>
      <c r="BW52" s="118"/>
      <c r="BX52" s="119"/>
    </row>
    <row r="53" spans="2:76">
      <c r="C53" s="53" t="s">
        <v>61</v>
      </c>
      <c r="E53" s="151"/>
      <c r="F53" s="152"/>
      <c r="G53" s="152"/>
      <c r="H53" s="153"/>
      <c r="I53" s="151"/>
      <c r="J53" s="152"/>
      <c r="K53" s="152"/>
      <c r="L53" s="153"/>
      <c r="M53" s="117"/>
      <c r="N53" s="118"/>
      <c r="O53" s="118"/>
      <c r="P53" s="119"/>
      <c r="Q53" s="117"/>
      <c r="R53" s="118"/>
      <c r="S53" s="118"/>
      <c r="T53" s="119"/>
      <c r="U53" s="117"/>
      <c r="V53" s="118"/>
      <c r="W53" s="118"/>
      <c r="X53" s="119"/>
      <c r="Y53" s="117"/>
      <c r="Z53" s="118"/>
      <c r="AA53" s="118"/>
      <c r="AB53" s="119"/>
      <c r="AC53" s="117"/>
      <c r="AD53" s="118"/>
      <c r="AE53" s="118"/>
      <c r="AF53" s="119"/>
      <c r="AG53" s="117"/>
      <c r="AH53" s="118"/>
      <c r="AI53" s="118"/>
      <c r="AJ53" s="119"/>
      <c r="AK53" s="117"/>
      <c r="AL53" s="118"/>
      <c r="AM53" s="118"/>
      <c r="AN53" s="119"/>
      <c r="AO53" s="117"/>
      <c r="AP53" s="118"/>
      <c r="AQ53" s="118"/>
      <c r="AR53" s="119"/>
      <c r="AS53" s="117"/>
      <c r="AT53" s="118"/>
      <c r="AU53" s="118"/>
      <c r="AV53" s="119"/>
      <c r="AW53" s="117"/>
      <c r="AX53" s="118"/>
      <c r="AY53" s="118"/>
      <c r="AZ53" s="119"/>
      <c r="BA53" s="117"/>
      <c r="BB53" s="118"/>
      <c r="BC53" s="118"/>
      <c r="BD53" s="119"/>
      <c r="BE53" s="117"/>
      <c r="BF53" s="118"/>
      <c r="BG53" s="118"/>
      <c r="BH53" s="119"/>
      <c r="BI53" s="117"/>
      <c r="BJ53" s="118"/>
      <c r="BK53" s="118"/>
      <c r="BL53" s="119"/>
      <c r="BM53" s="117"/>
      <c r="BN53" s="118"/>
      <c r="BO53" s="118"/>
      <c r="BP53" s="119"/>
      <c r="BQ53" s="117"/>
      <c r="BR53" s="118"/>
      <c r="BS53" s="118"/>
      <c r="BT53" s="119"/>
      <c r="BU53" s="117"/>
      <c r="BV53" s="118"/>
      <c r="BW53" s="118"/>
      <c r="BX53" s="119"/>
    </row>
    <row r="54" spans="2:76">
      <c r="C54" s="22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</row>
    <row r="55" spans="2:76">
      <c r="B55" s="30" t="s">
        <v>83</v>
      </c>
      <c r="E55" s="1" t="s">
        <v>58</v>
      </c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</row>
    <row r="56" spans="2:76">
      <c r="C56" s="54" t="s">
        <v>62</v>
      </c>
      <c r="E56" s="151"/>
      <c r="F56" s="152"/>
      <c r="G56" s="152"/>
      <c r="H56" s="153"/>
      <c r="I56" s="151"/>
      <c r="J56" s="152"/>
      <c r="K56" s="152"/>
      <c r="L56" s="153"/>
      <c r="M56" s="117"/>
      <c r="N56" s="118"/>
      <c r="O56" s="118"/>
      <c r="P56" s="119"/>
      <c r="Q56" s="117"/>
      <c r="R56" s="118"/>
      <c r="S56" s="118"/>
      <c r="T56" s="119"/>
      <c r="U56" s="117"/>
      <c r="V56" s="118"/>
      <c r="W56" s="118"/>
      <c r="X56" s="119"/>
      <c r="Y56" s="117"/>
      <c r="Z56" s="118"/>
      <c r="AA56" s="118"/>
      <c r="AB56" s="119"/>
      <c r="AC56" s="117"/>
      <c r="AD56" s="118"/>
      <c r="AE56" s="118"/>
      <c r="AF56" s="119"/>
      <c r="AG56" s="117"/>
      <c r="AH56" s="118"/>
      <c r="AI56" s="118"/>
      <c r="AJ56" s="119"/>
      <c r="AK56" s="117"/>
      <c r="AL56" s="118"/>
      <c r="AM56" s="118"/>
      <c r="AN56" s="119"/>
      <c r="AO56" s="117"/>
      <c r="AP56" s="118"/>
      <c r="AQ56" s="118"/>
      <c r="AR56" s="119"/>
      <c r="AS56" s="117"/>
      <c r="AT56" s="118"/>
      <c r="AU56" s="118"/>
      <c r="AV56" s="119"/>
      <c r="AW56" s="117"/>
      <c r="AX56" s="118"/>
      <c r="AY56" s="118"/>
      <c r="AZ56" s="119"/>
      <c r="BA56" s="117"/>
      <c r="BB56" s="118"/>
      <c r="BC56" s="118"/>
      <c r="BD56" s="119"/>
      <c r="BE56" s="117"/>
      <c r="BF56" s="118"/>
      <c r="BG56" s="118"/>
      <c r="BH56" s="119"/>
      <c r="BI56" s="117"/>
      <c r="BJ56" s="118"/>
      <c r="BK56" s="118"/>
      <c r="BL56" s="119"/>
      <c r="BM56" s="117"/>
      <c r="BN56" s="118"/>
      <c r="BO56" s="118"/>
      <c r="BP56" s="119"/>
      <c r="BQ56" s="117"/>
      <c r="BR56" s="118"/>
      <c r="BS56" s="118"/>
      <c r="BT56" s="119"/>
      <c r="BU56" s="117"/>
      <c r="BV56" s="118"/>
      <c r="BW56" s="118"/>
      <c r="BX56" s="119"/>
    </row>
    <row r="58" spans="2:76">
      <c r="B58" s="10" t="s">
        <v>63</v>
      </c>
    </row>
    <row r="59" spans="2:76" ht="15.75" thickBot="1"/>
    <row r="60" spans="2:76" ht="15.75" thickBot="1">
      <c r="C60" s="55" t="s">
        <v>64</v>
      </c>
      <c r="D60" s="10"/>
      <c r="E60" s="39">
        <f t="shared" ref="E60:BP60" si="14">SUM(E61:E64)</f>
        <v>5.7986079999999998</v>
      </c>
      <c r="F60" s="40">
        <f t="shared" si="14"/>
        <v>14.025566</v>
      </c>
      <c r="G60" s="40">
        <f t="shared" si="14"/>
        <v>31.491531999999999</v>
      </c>
      <c r="H60" s="40">
        <f t="shared" si="14"/>
        <v>54.286822000000001</v>
      </c>
      <c r="I60" s="40">
        <f t="shared" si="14"/>
        <v>91.753933000000004</v>
      </c>
      <c r="J60" s="40">
        <f t="shared" si="14"/>
        <v>91.753933000000004</v>
      </c>
      <c r="K60" s="40">
        <f t="shared" si="14"/>
        <v>91.753933000000004</v>
      </c>
      <c r="L60" s="40">
        <f t="shared" si="14"/>
        <v>91.753933000000004</v>
      </c>
      <c r="M60" s="40">
        <f t="shared" si="14"/>
        <v>91.753933000000004</v>
      </c>
      <c r="N60" s="40">
        <f t="shared" si="14"/>
        <v>91.753933000000004</v>
      </c>
      <c r="O60" s="40">
        <f t="shared" si="14"/>
        <v>91.753933000000004</v>
      </c>
      <c r="P60" s="40">
        <f t="shared" si="14"/>
        <v>91.753933000000004</v>
      </c>
      <c r="Q60" s="40">
        <f t="shared" si="14"/>
        <v>91.753933000000004</v>
      </c>
      <c r="R60" s="40">
        <f t="shared" si="14"/>
        <v>91.753933000000004</v>
      </c>
      <c r="S60" s="40">
        <f t="shared" si="14"/>
        <v>91.753933000000004</v>
      </c>
      <c r="T60" s="40">
        <f t="shared" si="14"/>
        <v>91.753933000000004</v>
      </c>
      <c r="U60" s="40">
        <f t="shared" si="14"/>
        <v>91.753933000000004</v>
      </c>
      <c r="V60" s="40">
        <f t="shared" si="14"/>
        <v>91.753933000000004</v>
      </c>
      <c r="W60" s="40">
        <f t="shared" si="14"/>
        <v>91.753933000000004</v>
      </c>
      <c r="X60" s="40">
        <f t="shared" si="14"/>
        <v>91.753933000000004</v>
      </c>
      <c r="Y60" s="40">
        <f t="shared" si="14"/>
        <v>91.753933000000004</v>
      </c>
      <c r="Z60" s="40">
        <f t="shared" si="14"/>
        <v>91.753933000000004</v>
      </c>
      <c r="AA60" s="40">
        <f t="shared" si="14"/>
        <v>91.753933000000004</v>
      </c>
      <c r="AB60" s="40">
        <f t="shared" si="14"/>
        <v>91.753933000000004</v>
      </c>
      <c r="AC60" s="40">
        <f t="shared" si="14"/>
        <v>91.753933000000004</v>
      </c>
      <c r="AD60" s="40">
        <f t="shared" si="14"/>
        <v>91.753933000000004</v>
      </c>
      <c r="AE60" s="40">
        <f t="shared" si="14"/>
        <v>91.753933000000004</v>
      </c>
      <c r="AF60" s="40">
        <f t="shared" si="14"/>
        <v>91.753933000000004</v>
      </c>
      <c r="AG60" s="40">
        <f t="shared" si="14"/>
        <v>91.753933000000004</v>
      </c>
      <c r="AH60" s="40">
        <f t="shared" si="14"/>
        <v>91.753933000000004</v>
      </c>
      <c r="AI60" s="40">
        <f t="shared" si="14"/>
        <v>91.753933000000004</v>
      </c>
      <c r="AJ60" s="40">
        <f t="shared" si="14"/>
        <v>91.753933000000004</v>
      </c>
      <c r="AK60" s="40">
        <f t="shared" si="14"/>
        <v>91.753933000000004</v>
      </c>
      <c r="AL60" s="40">
        <f t="shared" si="14"/>
        <v>91.753933000000004</v>
      </c>
      <c r="AM60" s="40">
        <f t="shared" si="14"/>
        <v>91.753933000000004</v>
      </c>
      <c r="AN60" s="40">
        <f t="shared" si="14"/>
        <v>91.753933000000004</v>
      </c>
      <c r="AO60" s="40">
        <f t="shared" si="14"/>
        <v>91.753933000000004</v>
      </c>
      <c r="AP60" s="40">
        <f t="shared" si="14"/>
        <v>91.753933000000004</v>
      </c>
      <c r="AQ60" s="40">
        <f t="shared" si="14"/>
        <v>91.753933000000004</v>
      </c>
      <c r="AR60" s="40">
        <f t="shared" si="14"/>
        <v>91.753933000000004</v>
      </c>
      <c r="AS60" s="40" t="e">
        <f t="shared" si="14"/>
        <v>#REF!</v>
      </c>
      <c r="AT60" s="40" t="e">
        <f t="shared" si="14"/>
        <v>#REF!</v>
      </c>
      <c r="AU60" s="40" t="e">
        <f t="shared" si="14"/>
        <v>#REF!</v>
      </c>
      <c r="AV60" s="40" t="e">
        <f t="shared" si="14"/>
        <v>#REF!</v>
      </c>
      <c r="AW60" s="40" t="e">
        <f t="shared" si="14"/>
        <v>#REF!</v>
      </c>
      <c r="AX60" s="40" t="e">
        <f t="shared" si="14"/>
        <v>#REF!</v>
      </c>
      <c r="AY60" s="40" t="e">
        <f t="shared" si="14"/>
        <v>#REF!</v>
      </c>
      <c r="AZ60" s="40" t="e">
        <f t="shared" si="14"/>
        <v>#REF!</v>
      </c>
      <c r="BA60" s="40" t="e">
        <f t="shared" si="14"/>
        <v>#REF!</v>
      </c>
      <c r="BB60" s="40" t="e">
        <f t="shared" si="14"/>
        <v>#REF!</v>
      </c>
      <c r="BC60" s="40" t="e">
        <f t="shared" si="14"/>
        <v>#REF!</v>
      </c>
      <c r="BD60" s="40" t="e">
        <f t="shared" si="14"/>
        <v>#REF!</v>
      </c>
      <c r="BE60" s="40" t="e">
        <f t="shared" si="14"/>
        <v>#REF!</v>
      </c>
      <c r="BF60" s="40" t="e">
        <f t="shared" si="14"/>
        <v>#REF!</v>
      </c>
      <c r="BG60" s="40" t="e">
        <f t="shared" si="14"/>
        <v>#REF!</v>
      </c>
      <c r="BH60" s="40" t="e">
        <f t="shared" si="14"/>
        <v>#REF!</v>
      </c>
      <c r="BI60" s="40" t="e">
        <f t="shared" si="14"/>
        <v>#REF!</v>
      </c>
      <c r="BJ60" s="40" t="e">
        <f t="shared" si="14"/>
        <v>#REF!</v>
      </c>
      <c r="BK60" s="40" t="e">
        <f t="shared" si="14"/>
        <v>#REF!</v>
      </c>
      <c r="BL60" s="40" t="e">
        <f t="shared" si="14"/>
        <v>#REF!</v>
      </c>
      <c r="BM60" s="40" t="e">
        <f t="shared" si="14"/>
        <v>#REF!</v>
      </c>
      <c r="BN60" s="40" t="e">
        <f t="shared" si="14"/>
        <v>#REF!</v>
      </c>
      <c r="BO60" s="40" t="e">
        <f t="shared" si="14"/>
        <v>#REF!</v>
      </c>
      <c r="BP60" s="40" t="e">
        <f t="shared" si="14"/>
        <v>#REF!</v>
      </c>
      <c r="BQ60" s="40" t="e">
        <f t="shared" ref="BQ60:BX60" si="15">SUM(BQ61:BQ64)</f>
        <v>#REF!</v>
      </c>
      <c r="BR60" s="40" t="e">
        <f t="shared" si="15"/>
        <v>#REF!</v>
      </c>
      <c r="BS60" s="40" t="e">
        <f t="shared" si="15"/>
        <v>#REF!</v>
      </c>
      <c r="BT60" s="40" t="e">
        <f t="shared" si="15"/>
        <v>#REF!</v>
      </c>
      <c r="BU60" s="40" t="e">
        <f t="shared" si="15"/>
        <v>#REF!</v>
      </c>
      <c r="BV60" s="40" t="e">
        <f t="shared" si="15"/>
        <v>#REF!</v>
      </c>
      <c r="BW60" s="40" t="e">
        <f t="shared" si="15"/>
        <v>#REF!</v>
      </c>
      <c r="BX60" s="41" t="e">
        <f t="shared" si="15"/>
        <v>#REF!</v>
      </c>
    </row>
    <row r="61" spans="2:76">
      <c r="C61" s="42" t="str">
        <f>C20</f>
        <v>Market Sector A</v>
      </c>
      <c r="E61" s="45">
        <f>E27+SUM($E34:E34)+SUM($E44:E44)</f>
        <v>0.52736799999999995</v>
      </c>
      <c r="F61" s="45">
        <f>F27+SUM($E34:F34)+SUM($E44:F44)</f>
        <v>6.8945259999999999</v>
      </c>
      <c r="G61" s="45">
        <f>G27+SUM($E34:G34)+SUM($E44:G44)</f>
        <v>18.776751999999998</v>
      </c>
      <c r="H61" s="45">
        <f>H27+SUM($E34:H34)+SUM($E44:H44)</f>
        <v>39.012844999999999</v>
      </c>
      <c r="I61" s="45">
        <f>I27+SUM($E34:I34)+SUM($E44:I44)</f>
        <v>46.535296000000002</v>
      </c>
      <c r="J61" s="45">
        <f>J27+SUM($E34:J34)+SUM($E44:J44)</f>
        <v>46.535296000000002</v>
      </c>
      <c r="K61" s="45">
        <f>K27+SUM($E34:K34)+SUM($E44:K44)</f>
        <v>46.535296000000002</v>
      </c>
      <c r="L61" s="45">
        <f>L27+SUM($E34:L34)+SUM($E44:L44)</f>
        <v>46.535296000000002</v>
      </c>
      <c r="M61" s="45">
        <f>M27+SUM($E34:M34)+SUM($E44:M44)</f>
        <v>46.535296000000002</v>
      </c>
      <c r="N61" s="45">
        <f>N27+SUM($E34:N34)+SUM($E44:N44)</f>
        <v>46.535296000000002</v>
      </c>
      <c r="O61" s="45">
        <f>O27+SUM($E34:O34)+SUM($E44:O44)</f>
        <v>46.535296000000002</v>
      </c>
      <c r="P61" s="45">
        <f>P27+SUM($E34:P34)+SUM($E44:P44)</f>
        <v>46.535296000000002</v>
      </c>
      <c r="Q61" s="45">
        <f>Q27+SUM($E34:Q34)+SUM($E44:Q44)</f>
        <v>46.535296000000002</v>
      </c>
      <c r="R61" s="45">
        <f>R27+SUM($E34:R34)+SUM($E44:R44)</f>
        <v>46.535296000000002</v>
      </c>
      <c r="S61" s="45">
        <f>S27+SUM($E34:S34)+SUM($E44:S44)</f>
        <v>46.535296000000002</v>
      </c>
      <c r="T61" s="45">
        <f>T27+SUM($E34:T34)+SUM($E44:T44)</f>
        <v>46.535296000000002</v>
      </c>
      <c r="U61" s="45">
        <f>U27+SUM($E34:U34)+SUM($E44:U44)</f>
        <v>46.535296000000002</v>
      </c>
      <c r="V61" s="45">
        <f>V27+SUM($E34:V34)+SUM($E44:V44)</f>
        <v>46.535296000000002</v>
      </c>
      <c r="W61" s="45">
        <f>W27+SUM($E34:W34)+SUM($E44:W44)</f>
        <v>46.535296000000002</v>
      </c>
      <c r="X61" s="45">
        <f>X27+SUM($E34:X34)+SUM($E44:X44)</f>
        <v>46.535296000000002</v>
      </c>
      <c r="Y61" s="45">
        <f>Y27+SUM($E34:Y34)+SUM($E44:Y44)</f>
        <v>46.535296000000002</v>
      </c>
      <c r="Z61" s="45">
        <f>Z27+SUM($E34:Z34)+SUM($E44:Z44)</f>
        <v>46.535296000000002</v>
      </c>
      <c r="AA61" s="45">
        <f>AA27+SUM($E34:AA34)+SUM($E44:AA44)</f>
        <v>46.535296000000002</v>
      </c>
      <c r="AB61" s="45">
        <f>AB27+SUM($E34:AB34)+SUM($E44:AB44)</f>
        <v>46.535296000000002</v>
      </c>
      <c r="AC61" s="45">
        <f>AC27+SUM($E34:AC34)+SUM($E44:AC44)</f>
        <v>46.535296000000002</v>
      </c>
      <c r="AD61" s="45">
        <f>AD27+SUM($E34:AD34)+SUM($E44:AD44)</f>
        <v>46.535296000000002</v>
      </c>
      <c r="AE61" s="45">
        <f>AE27+SUM($E34:AE34)+SUM($E44:AE44)</f>
        <v>46.535296000000002</v>
      </c>
      <c r="AF61" s="45">
        <f>AF27+SUM($E34:AF34)+SUM($E44:AF44)</f>
        <v>46.535296000000002</v>
      </c>
      <c r="AG61" s="45">
        <f>AG27+SUM($E34:AG34)+SUM($E44:AG44)</f>
        <v>46.535296000000002</v>
      </c>
      <c r="AH61" s="45">
        <f>AH27+SUM($E34:AH34)+SUM($E44:AH44)</f>
        <v>46.535296000000002</v>
      </c>
      <c r="AI61" s="45">
        <f>AI27+SUM($E34:AI34)+SUM($E44:AI44)</f>
        <v>46.535296000000002</v>
      </c>
      <c r="AJ61" s="45">
        <f>AJ27+SUM($E34:AJ34)+SUM($E44:AJ44)</f>
        <v>46.535296000000002</v>
      </c>
      <c r="AK61" s="45">
        <f>AK27+SUM($E34:AK34)+SUM($E44:AK44)</f>
        <v>46.535296000000002</v>
      </c>
      <c r="AL61" s="45">
        <f>AL27+SUM($E34:AL34)+SUM($E44:AL44)</f>
        <v>46.535296000000002</v>
      </c>
      <c r="AM61" s="45">
        <f>AM27+SUM($E34:AM34)+SUM($E44:AM44)</f>
        <v>46.535296000000002</v>
      </c>
      <c r="AN61" s="45">
        <f>AN27+SUM($E34:AN34)+SUM($E44:AN44)</f>
        <v>46.535296000000002</v>
      </c>
      <c r="AO61" s="45">
        <f>AO27+SUM($E34:AO34)+SUM($E44:AO44)</f>
        <v>46.535296000000002</v>
      </c>
      <c r="AP61" s="45">
        <f>AP27+SUM($E34:AP34)+SUM($E44:AP44)</f>
        <v>46.535296000000002</v>
      </c>
      <c r="AQ61" s="45">
        <f>AQ27+SUM($E34:AQ34)+SUM($E44:AQ44)</f>
        <v>46.535296000000002</v>
      </c>
      <c r="AR61" s="45">
        <f>AR27+SUM($E34:AR34)+SUM($E44:AR44)</f>
        <v>46.535296000000002</v>
      </c>
      <c r="AS61" s="45">
        <f>AS27+SUM($E34:AS34)+SUM($E44:AS44)</f>
        <v>46.535296000000002</v>
      </c>
      <c r="AT61" s="45">
        <f>AT27+SUM($E34:AT34)+SUM($E44:AT44)</f>
        <v>46.535296000000002</v>
      </c>
      <c r="AU61" s="45">
        <f>AU27+SUM($E34:AU34)+SUM($E44:AU44)</f>
        <v>45.869176000000003</v>
      </c>
      <c r="AV61" s="45">
        <f>AV27+SUM($E34:AV34)+SUM($E44:AV44)</f>
        <v>45.769768000000006</v>
      </c>
      <c r="AW61" s="45">
        <f>AW27+SUM($E34:AW34)+SUM($E44:AW44)</f>
        <v>37.903098000000007</v>
      </c>
      <c r="AX61" s="45">
        <f>AX27+SUM($E34:AX34)+SUM($E44:AX44)</f>
        <v>37.903098000000007</v>
      </c>
      <c r="AY61" s="45">
        <f>AY27+SUM($E34:AY34)+SUM($E44:AY44)</f>
        <v>37.903098000000007</v>
      </c>
      <c r="AZ61" s="45">
        <f>AZ27+SUM($E34:AZ34)+SUM($E44:AZ44)</f>
        <v>37.903098000000007</v>
      </c>
      <c r="BA61" s="45">
        <f>BA27+SUM($E34:BA34)+SUM($E44:BA44)</f>
        <v>37.903098000000007</v>
      </c>
      <c r="BB61" s="45">
        <f>BB27+SUM($E34:BB34)+SUM($E44:BB44)</f>
        <v>37.903098000000007</v>
      </c>
      <c r="BC61" s="45">
        <f>BC27+SUM($E34:BC34)+SUM($E44:BC44)</f>
        <v>37.903098000000007</v>
      </c>
      <c r="BD61" s="45">
        <f>BD27+SUM($E34:BD34)+SUM($E44:BD44)</f>
        <v>37.903098000000007</v>
      </c>
      <c r="BE61" s="45">
        <f>BE27+SUM($E34:BE34)+SUM($E44:BE44)</f>
        <v>37.903098000000007</v>
      </c>
      <c r="BF61" s="45">
        <f>BF27+SUM($E34:BF34)+SUM($E44:BF44)</f>
        <v>37.903098000000007</v>
      </c>
      <c r="BG61" s="45">
        <f>BG27+SUM($E34:BG34)+SUM($E44:BG44)</f>
        <v>37.903098000000007</v>
      </c>
      <c r="BH61" s="45">
        <f>BH27+SUM($E34:BH34)+SUM($E44:BH44)</f>
        <v>37.903098000000007</v>
      </c>
      <c r="BI61" s="45">
        <f>BI27+SUM($E34:BI34)+SUM($E44:BI44)</f>
        <v>37.903098000000007</v>
      </c>
      <c r="BJ61" s="45">
        <f>BJ27+SUM($E34:BJ34)+SUM($E44:BJ44)</f>
        <v>37.903098000000007</v>
      </c>
      <c r="BK61" s="45">
        <f>BK27+SUM($E34:BK34)+SUM($E44:BK44)</f>
        <v>37.903098000000007</v>
      </c>
      <c r="BL61" s="45">
        <f>BL27+SUM($E34:BL34)+SUM($E44:BL44)</f>
        <v>37.903098000000007</v>
      </c>
      <c r="BM61" s="45">
        <f>BM27+SUM($E34:BM34)+SUM($E44:BM44)</f>
        <v>37.903098000000007</v>
      </c>
      <c r="BN61" s="45">
        <f>BN27+SUM($E34:BN34)+SUM($E44:BN44)</f>
        <v>37.903098000000007</v>
      </c>
      <c r="BO61" s="45">
        <f>BO27+SUM($E34:BO34)+SUM($E44:BO44)</f>
        <v>37.903098000000007</v>
      </c>
      <c r="BP61" s="45">
        <f>BP27+SUM($E34:BP34)+SUM($E44:BP44)</f>
        <v>37.903098000000007</v>
      </c>
      <c r="BQ61" s="45">
        <f>BQ27+SUM($E34:BQ34)+SUM($E44:BQ44)</f>
        <v>37.903098000000007</v>
      </c>
      <c r="BR61" s="45">
        <f>BR27+SUM($E34:BR34)+SUM($E44:BR44)</f>
        <v>37.903098000000007</v>
      </c>
      <c r="BS61" s="45">
        <f>BS27+SUM($E34:BS34)+SUM($E44:BS44)</f>
        <v>37.903098000000007</v>
      </c>
      <c r="BT61" s="45">
        <f>BT27+SUM($E34:BT34)+SUM($E44:BT44)</f>
        <v>37.903098000000007</v>
      </c>
      <c r="BU61" s="45">
        <f>BU27+SUM($E34:BU34)+SUM($E44:BU44)</f>
        <v>37.903098000000007</v>
      </c>
      <c r="BV61" s="45">
        <f>BV27+SUM($E34:BV34)+SUM($E44:BV44)</f>
        <v>37.903098000000007</v>
      </c>
      <c r="BW61" s="45">
        <f>BW27+SUM($E34:BW34)+SUM($E44:BW44)</f>
        <v>37.903098000000007</v>
      </c>
      <c r="BX61" s="45">
        <f>BX27+SUM($E34:BX34)+SUM($E44:BX44)</f>
        <v>37.903098000000007</v>
      </c>
    </row>
    <row r="62" spans="2:76">
      <c r="C62" s="37" t="str">
        <f>C21</f>
        <v>Market Sector B</v>
      </c>
      <c r="E62" s="44">
        <f>E28+SUM($E35:E35)+SUM($E45:E45)</f>
        <v>5.2712399999999997</v>
      </c>
      <c r="F62" s="44">
        <f>F28+SUM($E35:F35)+SUM($E45:F45)</f>
        <v>7.1310399999999996</v>
      </c>
      <c r="G62" s="44">
        <f>G28+SUM($E35:G35)+SUM($E45:G45)</f>
        <v>12.04866</v>
      </c>
      <c r="H62" s="44">
        <f>H28+SUM($E35:H35)+SUM($E45:H45)</f>
        <v>14.508448999999999</v>
      </c>
      <c r="I62" s="44">
        <f>I28+SUM($E35:I35)+SUM($E45:I45)</f>
        <v>27.637639</v>
      </c>
      <c r="J62" s="44">
        <f>J28+SUM($E35:J35)+SUM($E45:J45)</f>
        <v>27.637639</v>
      </c>
      <c r="K62" s="44">
        <f>K28+SUM($E35:K35)+SUM($E45:K45)</f>
        <v>27.637639</v>
      </c>
      <c r="L62" s="44">
        <f>L28+SUM($E35:L35)+SUM($E45:L45)</f>
        <v>27.637639</v>
      </c>
      <c r="M62" s="44">
        <f>M28+SUM($E35:M35)+SUM($E45:M45)</f>
        <v>27.637639</v>
      </c>
      <c r="N62" s="44">
        <f>N28+SUM($E35:N35)+SUM($E45:N45)</f>
        <v>27.637639</v>
      </c>
      <c r="O62" s="44">
        <f>O28+SUM($E35:O35)+SUM($E45:O45)</f>
        <v>27.637639</v>
      </c>
      <c r="P62" s="44">
        <f>P28+SUM($E35:P35)+SUM($E45:P45)</f>
        <v>27.637639</v>
      </c>
      <c r="Q62" s="44">
        <f>Q28+SUM($E35:Q35)+SUM($E45:Q45)</f>
        <v>27.637639</v>
      </c>
      <c r="R62" s="44">
        <f>R28+SUM($E35:R35)+SUM($E45:R45)</f>
        <v>27.637639</v>
      </c>
      <c r="S62" s="44">
        <f>S28+SUM($E35:S35)+SUM($E45:S45)</f>
        <v>27.637639</v>
      </c>
      <c r="T62" s="44">
        <f>T28+SUM($E35:T35)+SUM($E45:T45)</f>
        <v>27.637639</v>
      </c>
      <c r="U62" s="44">
        <f>U28+SUM($E35:U35)+SUM($E45:U45)</f>
        <v>27.637639</v>
      </c>
      <c r="V62" s="44">
        <f>V28+SUM($E35:V35)+SUM($E45:V45)</f>
        <v>27.637639</v>
      </c>
      <c r="W62" s="44">
        <f>W28+SUM($E35:W35)+SUM($E45:W45)</f>
        <v>27.637639</v>
      </c>
      <c r="X62" s="44">
        <f>X28+SUM($E35:X35)+SUM($E45:X45)</f>
        <v>27.637639</v>
      </c>
      <c r="Y62" s="44">
        <f>Y28+SUM($E35:Y35)+SUM($E45:Y45)</f>
        <v>27.637639</v>
      </c>
      <c r="Z62" s="44">
        <f>Z28+SUM($E35:Z35)+SUM($E45:Z45)</f>
        <v>27.637639</v>
      </c>
      <c r="AA62" s="44">
        <f>AA28+SUM($E35:AA35)+SUM($E45:AA45)</f>
        <v>27.637639</v>
      </c>
      <c r="AB62" s="44">
        <f>AB28+SUM($E35:AB35)+SUM($E45:AB45)</f>
        <v>27.637639</v>
      </c>
      <c r="AC62" s="44">
        <f>AC28+SUM($E35:AC35)+SUM($E45:AC45)</f>
        <v>27.637639</v>
      </c>
      <c r="AD62" s="44">
        <f>AD28+SUM($E35:AD35)+SUM($E45:AD45)</f>
        <v>27.637639</v>
      </c>
      <c r="AE62" s="44">
        <f>AE28+SUM($E35:AE35)+SUM($E45:AE45)</f>
        <v>27.637639</v>
      </c>
      <c r="AF62" s="44">
        <f>AF28+SUM($E35:AF35)+SUM($E45:AF45)</f>
        <v>27.637639</v>
      </c>
      <c r="AG62" s="44">
        <f>AG28+SUM($E35:AG35)+SUM($E45:AG45)</f>
        <v>27.637639</v>
      </c>
      <c r="AH62" s="44">
        <f>AH28+SUM($E35:AH35)+SUM($E45:AH45)</f>
        <v>27.637639</v>
      </c>
      <c r="AI62" s="44">
        <f>AI28+SUM($E35:AI35)+SUM($E45:AI45)</f>
        <v>27.637639</v>
      </c>
      <c r="AJ62" s="44">
        <f>AJ28+SUM($E35:AJ35)+SUM($E45:AJ45)</f>
        <v>27.637639</v>
      </c>
      <c r="AK62" s="44">
        <f>AK28+SUM($E35:AK35)+SUM($E45:AK45)</f>
        <v>27.637639</v>
      </c>
      <c r="AL62" s="44">
        <f>AL28+SUM($E35:AL35)+SUM($E45:AL45)</f>
        <v>27.637639</v>
      </c>
      <c r="AM62" s="44">
        <f>AM28+SUM($E35:AM35)+SUM($E45:AM45)</f>
        <v>27.637639</v>
      </c>
      <c r="AN62" s="44">
        <f>AN28+SUM($E35:AN35)+SUM($E45:AN45)</f>
        <v>27.637639</v>
      </c>
      <c r="AO62" s="44">
        <f>AO28+SUM($E35:AO35)+SUM($E45:AO45)</f>
        <v>27.637639</v>
      </c>
      <c r="AP62" s="44">
        <f>AP28+SUM($E35:AP35)+SUM($E45:AP45)</f>
        <v>27.637639</v>
      </c>
      <c r="AQ62" s="44">
        <f>AQ28+SUM($E35:AQ35)+SUM($E45:AQ45)</f>
        <v>27.637639</v>
      </c>
      <c r="AR62" s="44">
        <f>AR28+SUM($E35:AR35)+SUM($E45:AR45)</f>
        <v>27.637639</v>
      </c>
      <c r="AS62" s="44">
        <f>AS28+SUM($E35:AS35)+SUM($E45:AS45)</f>
        <v>27.637639</v>
      </c>
      <c r="AT62" s="44">
        <f>AT28+SUM($E35:AT35)+SUM($E45:AT45)</f>
        <v>27.637639</v>
      </c>
      <c r="AU62" s="44">
        <f>AU28+SUM($E35:AU35)+SUM($E45:AU45)</f>
        <v>27.637639</v>
      </c>
      <c r="AV62" s="44">
        <f>AV28+SUM($E35:AV35)+SUM($E45:AV45)</f>
        <v>27.637639</v>
      </c>
      <c r="AW62" s="44">
        <f>AW28+SUM($E35:AW35)+SUM($E45:AW45)</f>
        <v>18.688839000000002</v>
      </c>
      <c r="AX62" s="44">
        <f>AX28+SUM($E35:AX35)+SUM($E45:AX45)</f>
        <v>18.688839000000002</v>
      </c>
      <c r="AY62" s="44">
        <f>AY28+SUM($E35:AY35)+SUM($E45:AY45)</f>
        <v>18.688839000000002</v>
      </c>
      <c r="AZ62" s="44">
        <f>AZ28+SUM($E35:AZ35)+SUM($E45:AZ45)</f>
        <v>18.688839000000002</v>
      </c>
      <c r="BA62" s="44">
        <f>BA28+SUM($E35:BA35)+SUM($E45:BA45)</f>
        <v>18.688839000000002</v>
      </c>
      <c r="BB62" s="44">
        <f>BB28+SUM($E35:BB35)+SUM($E45:BB45)</f>
        <v>18.688839000000002</v>
      </c>
      <c r="BC62" s="44">
        <f>BC28+SUM($E35:BC35)+SUM($E45:BC45)</f>
        <v>18.688839000000002</v>
      </c>
      <c r="BD62" s="44">
        <f>BD28+SUM($E35:BD35)+SUM($E45:BD45)</f>
        <v>18.688839000000002</v>
      </c>
      <c r="BE62" s="44">
        <f>BE28+SUM($E35:BE35)+SUM($E45:BE45)</f>
        <v>18.688839000000002</v>
      </c>
      <c r="BF62" s="44">
        <f>BF28+SUM($E35:BF35)+SUM($E45:BF45)</f>
        <v>18.688839000000002</v>
      </c>
      <c r="BG62" s="44">
        <f>BG28+SUM($E35:BG35)+SUM($E45:BG45)</f>
        <v>18.688839000000002</v>
      </c>
      <c r="BH62" s="44">
        <f>BH28+SUM($E35:BH35)+SUM($E45:BH45)</f>
        <v>18.688839000000002</v>
      </c>
      <c r="BI62" s="44">
        <f>BI28+SUM($E35:BI35)+SUM($E45:BI45)</f>
        <v>18.688839000000002</v>
      </c>
      <c r="BJ62" s="44">
        <f>BJ28+SUM($E35:BJ35)+SUM($E45:BJ45)</f>
        <v>18.688839000000002</v>
      </c>
      <c r="BK62" s="44">
        <f>BK28+SUM($E35:BK35)+SUM($E45:BK45)</f>
        <v>18.688839000000002</v>
      </c>
      <c r="BL62" s="44">
        <f>BL28+SUM($E35:BL35)+SUM($E45:BL45)</f>
        <v>18.688839000000002</v>
      </c>
      <c r="BM62" s="44">
        <f>BM28+SUM($E35:BM35)+SUM($E45:BM45)</f>
        <v>18.688839000000002</v>
      </c>
      <c r="BN62" s="44">
        <f>BN28+SUM($E35:BN35)+SUM($E45:BN45)</f>
        <v>18.688839000000002</v>
      </c>
      <c r="BO62" s="44">
        <f>BO28+SUM($E35:BO35)+SUM($E45:BO45)</f>
        <v>18.688839000000002</v>
      </c>
      <c r="BP62" s="44">
        <f>BP28+SUM($E35:BP35)+SUM($E45:BP45)</f>
        <v>18.688839000000002</v>
      </c>
      <c r="BQ62" s="44">
        <f>BQ28+SUM($E35:BQ35)+SUM($E45:BQ45)</f>
        <v>18.688839000000002</v>
      </c>
      <c r="BR62" s="44">
        <f>BR28+SUM($E35:BR35)+SUM($E45:BR45)</f>
        <v>18.688839000000002</v>
      </c>
      <c r="BS62" s="44">
        <f>BS28+SUM($E35:BS35)+SUM($E45:BS45)</f>
        <v>18.688839000000002</v>
      </c>
      <c r="BT62" s="44">
        <f>BT28+SUM($E35:BT35)+SUM($E45:BT45)</f>
        <v>18.688839000000002</v>
      </c>
      <c r="BU62" s="44">
        <f>BU28+SUM($E35:BU35)+SUM($E45:BU45)</f>
        <v>18.688839000000002</v>
      </c>
      <c r="BV62" s="44">
        <f>BV28+SUM($E35:BV35)+SUM($E45:BV45)</f>
        <v>18.688839000000002</v>
      </c>
      <c r="BW62" s="44">
        <f>BW28+SUM($E35:BW35)+SUM($E45:BW45)</f>
        <v>18.688839000000002</v>
      </c>
      <c r="BX62" s="44">
        <f>BX28+SUM($E35:BX35)+SUM($E45:BX45)</f>
        <v>18.688839000000002</v>
      </c>
    </row>
    <row r="63" spans="2:76">
      <c r="C63" s="37" t="str">
        <f>C22</f>
        <v>Market Sector C</v>
      </c>
      <c r="E63" s="44">
        <f>E29+SUM($E36:E36)+SUM($E46:E46)</f>
        <v>0</v>
      </c>
      <c r="F63" s="44">
        <f>F29+SUM($E36:F36)+SUM($E46:F46)</f>
        <v>0</v>
      </c>
      <c r="G63" s="44">
        <f>G29+SUM($E36:G36)+SUM($E46:G46)</f>
        <v>0.66612000000000005</v>
      </c>
      <c r="H63" s="44">
        <f>H29+SUM($E36:H36)+SUM($E46:H46)</f>
        <v>0.76552799999999999</v>
      </c>
      <c r="I63" s="44">
        <f>I29+SUM($E36:I36)+SUM($E46:I46)</f>
        <v>8.6321980000000007</v>
      </c>
      <c r="J63" s="44">
        <f>J29+SUM($E36:J36)+SUM($E46:J46)</f>
        <v>8.6321980000000007</v>
      </c>
      <c r="K63" s="44">
        <f>K29+SUM($E36:K36)+SUM($E46:K46)</f>
        <v>8.6321980000000007</v>
      </c>
      <c r="L63" s="44">
        <f>L29+SUM($E36:L36)+SUM($E46:L46)</f>
        <v>8.6321980000000007</v>
      </c>
      <c r="M63" s="44">
        <f>M29+SUM($E36:M36)+SUM($E46:M46)</f>
        <v>8.6321980000000007</v>
      </c>
      <c r="N63" s="44">
        <f>N29+SUM($E36:N36)+SUM($E46:N46)</f>
        <v>8.6321980000000007</v>
      </c>
      <c r="O63" s="44">
        <f>O29+SUM($E36:O36)+SUM($E46:O46)</f>
        <v>8.6321980000000007</v>
      </c>
      <c r="P63" s="44">
        <f>P29+SUM($E36:P36)+SUM($E46:P46)</f>
        <v>8.6321980000000007</v>
      </c>
      <c r="Q63" s="44">
        <f>Q29+SUM($E36:Q36)+SUM($E46:Q46)</f>
        <v>8.6321980000000007</v>
      </c>
      <c r="R63" s="44">
        <f>R29+SUM($E36:R36)+SUM($E46:R46)</f>
        <v>8.6321980000000007</v>
      </c>
      <c r="S63" s="44">
        <f>S29+SUM($E36:S36)+SUM($E46:S46)</f>
        <v>8.6321980000000007</v>
      </c>
      <c r="T63" s="44">
        <f>T29+SUM($E36:T36)+SUM($E46:T46)</f>
        <v>8.6321980000000007</v>
      </c>
      <c r="U63" s="44">
        <f>U29+SUM($E36:U36)+SUM($E46:U46)</f>
        <v>8.6321980000000007</v>
      </c>
      <c r="V63" s="44">
        <f>V29+SUM($E36:V36)+SUM($E46:V46)</f>
        <v>8.6321980000000007</v>
      </c>
      <c r="W63" s="44">
        <f>W29+SUM($E36:W36)+SUM($E46:W46)</f>
        <v>8.6321980000000007</v>
      </c>
      <c r="X63" s="44">
        <f>X29+SUM($E36:X36)+SUM($E46:X46)</f>
        <v>8.6321980000000007</v>
      </c>
      <c r="Y63" s="44">
        <f>Y29+SUM($E36:Y36)+SUM($E46:Y46)</f>
        <v>8.6321980000000007</v>
      </c>
      <c r="Z63" s="44">
        <f>Z29+SUM($E36:Z36)+SUM($E46:Z46)</f>
        <v>8.6321980000000007</v>
      </c>
      <c r="AA63" s="44">
        <f>AA29+SUM($E36:AA36)+SUM($E46:AA46)</f>
        <v>8.6321980000000007</v>
      </c>
      <c r="AB63" s="44">
        <f>AB29+SUM($E36:AB36)+SUM($E46:AB46)</f>
        <v>8.6321980000000007</v>
      </c>
      <c r="AC63" s="44">
        <f>AC29+SUM($E36:AC36)+SUM($E46:AC46)</f>
        <v>8.6321980000000007</v>
      </c>
      <c r="AD63" s="44">
        <f>AD29+SUM($E36:AD36)+SUM($E46:AD46)</f>
        <v>8.6321980000000007</v>
      </c>
      <c r="AE63" s="44">
        <f>AE29+SUM($E36:AE36)+SUM($E46:AE46)</f>
        <v>8.6321980000000007</v>
      </c>
      <c r="AF63" s="44">
        <f>AF29+SUM($E36:AF36)+SUM($E46:AF46)</f>
        <v>8.6321980000000007</v>
      </c>
      <c r="AG63" s="44">
        <f>AG29+SUM($E36:AG36)+SUM($E46:AG46)</f>
        <v>8.6321980000000007</v>
      </c>
      <c r="AH63" s="44">
        <f>AH29+SUM($E36:AH36)+SUM($E46:AH46)</f>
        <v>8.6321980000000007</v>
      </c>
      <c r="AI63" s="44">
        <f>AI29+SUM($E36:AI36)+SUM($E46:AI46)</f>
        <v>8.6321980000000007</v>
      </c>
      <c r="AJ63" s="44">
        <f>AJ29+SUM($E36:AJ36)+SUM($E46:AJ46)</f>
        <v>8.6321980000000007</v>
      </c>
      <c r="AK63" s="44">
        <f>AK29+SUM($E36:AK36)+SUM($E46:AK46)</f>
        <v>8.6321980000000007</v>
      </c>
      <c r="AL63" s="44">
        <f>AL29+SUM($E36:AL36)+SUM($E46:AL46)</f>
        <v>8.6321980000000007</v>
      </c>
      <c r="AM63" s="44">
        <f>AM29+SUM($E36:AM36)+SUM($E46:AM46)</f>
        <v>8.6321980000000007</v>
      </c>
      <c r="AN63" s="44">
        <f>AN29+SUM($E36:AN36)+SUM($E46:AN46)</f>
        <v>8.6321980000000007</v>
      </c>
      <c r="AO63" s="44">
        <f>AO29+SUM($E36:AO36)+SUM($E46:AO46)</f>
        <v>8.6321980000000007</v>
      </c>
      <c r="AP63" s="44">
        <f>AP29+SUM($E36:AP36)+SUM($E46:AP46)</f>
        <v>8.6321980000000007</v>
      </c>
      <c r="AQ63" s="44">
        <f>AQ29+SUM($E36:AQ36)+SUM($E46:AQ46)</f>
        <v>8.6321980000000007</v>
      </c>
      <c r="AR63" s="44">
        <f>AR29+SUM($E36:AR36)+SUM($E46:AR46)</f>
        <v>8.6321980000000007</v>
      </c>
      <c r="AS63" s="44" t="e">
        <f>AS29+SUM($E36:AS36)+SUM($E46:AS46)</f>
        <v>#REF!</v>
      </c>
      <c r="AT63" s="44" t="e">
        <f>AT29+SUM($E36:AT36)+SUM($E46:AT46)</f>
        <v>#REF!</v>
      </c>
      <c r="AU63" s="44" t="e">
        <f>AU29+SUM($E36:AU36)+SUM($E46:AU46)</f>
        <v>#REF!</v>
      </c>
      <c r="AV63" s="44" t="e">
        <f>AV29+SUM($E36:AV36)+SUM($E46:AV46)</f>
        <v>#REF!</v>
      </c>
      <c r="AW63" s="44" t="e">
        <f>AW29+SUM($E36:AW36)+SUM($E46:AW46)</f>
        <v>#REF!</v>
      </c>
      <c r="AX63" s="44" t="e">
        <f>AX29+SUM($E36:AX36)+SUM($E46:AX46)</f>
        <v>#REF!</v>
      </c>
      <c r="AY63" s="44" t="e">
        <f>AY29+SUM($E36:AY36)+SUM($E46:AY46)</f>
        <v>#REF!</v>
      </c>
      <c r="AZ63" s="44" t="e">
        <f>AZ29+SUM($E36:AZ36)+SUM($E46:AZ46)</f>
        <v>#REF!</v>
      </c>
      <c r="BA63" s="44" t="e">
        <f>BA29+SUM($E36:BA36)+SUM($E46:BA46)</f>
        <v>#REF!</v>
      </c>
      <c r="BB63" s="44" t="e">
        <f>BB29+SUM($E36:BB36)+SUM($E46:BB46)</f>
        <v>#REF!</v>
      </c>
      <c r="BC63" s="44" t="e">
        <f>BC29+SUM($E36:BC36)+SUM($E46:BC46)</f>
        <v>#REF!</v>
      </c>
      <c r="BD63" s="44" t="e">
        <f>BD29+SUM($E36:BD36)+SUM($E46:BD46)</f>
        <v>#REF!</v>
      </c>
      <c r="BE63" s="44" t="e">
        <f>BE29+SUM($E36:BE36)+SUM($E46:BE46)</f>
        <v>#REF!</v>
      </c>
      <c r="BF63" s="44" t="e">
        <f>BF29+SUM($E36:BF36)+SUM($E46:BF46)</f>
        <v>#REF!</v>
      </c>
      <c r="BG63" s="44" t="e">
        <f>BG29+SUM($E36:BG36)+SUM($E46:BG46)</f>
        <v>#REF!</v>
      </c>
      <c r="BH63" s="44" t="e">
        <f>BH29+SUM($E36:BH36)+SUM($E46:BH46)</f>
        <v>#REF!</v>
      </c>
      <c r="BI63" s="44" t="e">
        <f>BI29+SUM($E36:BI36)+SUM($E46:BI46)</f>
        <v>#REF!</v>
      </c>
      <c r="BJ63" s="44" t="e">
        <f>BJ29+SUM($E36:BJ36)+SUM($E46:BJ46)</f>
        <v>#REF!</v>
      </c>
      <c r="BK63" s="44" t="e">
        <f>BK29+SUM($E36:BK36)+SUM($E46:BK46)</f>
        <v>#REF!</v>
      </c>
      <c r="BL63" s="44" t="e">
        <f>BL29+SUM($E36:BL36)+SUM($E46:BL46)</f>
        <v>#REF!</v>
      </c>
      <c r="BM63" s="44" t="e">
        <f>BM29+SUM($E36:BM36)+SUM($E46:BM46)</f>
        <v>#REF!</v>
      </c>
      <c r="BN63" s="44" t="e">
        <f>BN29+SUM($E36:BN36)+SUM($E46:BN46)</f>
        <v>#REF!</v>
      </c>
      <c r="BO63" s="44" t="e">
        <f>BO29+SUM($E36:BO36)+SUM($E46:BO46)</f>
        <v>#REF!</v>
      </c>
      <c r="BP63" s="44" t="e">
        <f>BP29+SUM($E36:BP36)+SUM($E46:BP46)</f>
        <v>#REF!</v>
      </c>
      <c r="BQ63" s="44" t="e">
        <f>BQ29+SUM($E36:BQ36)+SUM($E46:BQ46)</f>
        <v>#REF!</v>
      </c>
      <c r="BR63" s="44" t="e">
        <f>BR29+SUM($E36:BR36)+SUM($E46:BR46)</f>
        <v>#REF!</v>
      </c>
      <c r="BS63" s="44" t="e">
        <f>BS29+SUM($E36:BS36)+SUM($E46:BS46)</f>
        <v>#REF!</v>
      </c>
      <c r="BT63" s="44" t="e">
        <f>BT29+SUM($E36:BT36)+SUM($E46:BT46)</f>
        <v>#REF!</v>
      </c>
      <c r="BU63" s="44" t="e">
        <f>BU29+SUM($E36:BU36)+SUM($E46:BU46)</f>
        <v>#REF!</v>
      </c>
      <c r="BV63" s="44" t="e">
        <f>BV29+SUM($E36:BV36)+SUM($E46:BV46)</f>
        <v>#REF!</v>
      </c>
      <c r="BW63" s="44" t="e">
        <f>BW29+SUM($E36:BW36)+SUM($E46:BW46)</f>
        <v>#REF!</v>
      </c>
      <c r="BX63" s="44" t="e">
        <f>BX29+SUM($E36:BX36)+SUM($E46:BX46)</f>
        <v>#REF!</v>
      </c>
    </row>
    <row r="64" spans="2:76">
      <c r="C64" s="37" t="str">
        <f>C23</f>
        <v>Managed Growth</v>
      </c>
      <c r="E64" s="44">
        <f>E30+SUM($E37:E37)+SUM($E47:E47)</f>
        <v>0</v>
      </c>
      <c r="F64" s="44">
        <f>F30+SUM($E37:F37)+SUM($E47:F47)</f>
        <v>0</v>
      </c>
      <c r="G64" s="44">
        <f>G30+SUM($E37:G37)+SUM($E47:G47)</f>
        <v>0</v>
      </c>
      <c r="H64" s="44">
        <f>H30+SUM($E37:H37)+SUM($E47:H47)</f>
        <v>0</v>
      </c>
      <c r="I64" s="44">
        <f>I30+SUM($E37:I37)+SUM($E47:I47)</f>
        <v>8.9488000000000003</v>
      </c>
      <c r="J64" s="44">
        <f>J30+SUM($E37:J37)+SUM($E47:J47)</f>
        <v>8.9488000000000003</v>
      </c>
      <c r="K64" s="44">
        <f>K30+SUM($E37:K37)+SUM($E47:K47)</f>
        <v>8.9488000000000003</v>
      </c>
      <c r="L64" s="44">
        <f>L30+SUM($E37:L37)+SUM($E47:L47)</f>
        <v>8.9488000000000003</v>
      </c>
      <c r="M64" s="44">
        <f>M30+SUM($E37:M37)+SUM($E47:M47)</f>
        <v>8.9488000000000003</v>
      </c>
      <c r="N64" s="44">
        <f>N30+SUM($E37:N37)+SUM($E47:N47)</f>
        <v>8.9488000000000003</v>
      </c>
      <c r="O64" s="44">
        <f>O30+SUM($E37:O37)+SUM($E47:O47)</f>
        <v>8.9488000000000003</v>
      </c>
      <c r="P64" s="44">
        <f>P30+SUM($E37:P37)+SUM($E47:P47)</f>
        <v>8.9488000000000003</v>
      </c>
      <c r="Q64" s="44">
        <f>Q30+SUM($E37:Q37)+SUM($E47:Q47)</f>
        <v>8.9488000000000003</v>
      </c>
      <c r="R64" s="44">
        <f>R30+SUM($E37:R37)+SUM($E47:R47)</f>
        <v>8.9488000000000003</v>
      </c>
      <c r="S64" s="44">
        <f>S30+SUM($E37:S37)+SUM($E47:S47)</f>
        <v>8.9488000000000003</v>
      </c>
      <c r="T64" s="44">
        <f>T30+SUM($E37:T37)+SUM($E47:T47)</f>
        <v>8.9488000000000003</v>
      </c>
      <c r="U64" s="44">
        <f>U30+SUM($E37:U37)+SUM($E47:U47)</f>
        <v>8.9488000000000003</v>
      </c>
      <c r="V64" s="44">
        <f>V30+SUM($E37:V37)+SUM($E47:V47)</f>
        <v>8.9488000000000003</v>
      </c>
      <c r="W64" s="44">
        <f>W30+SUM($E37:W37)+SUM($E47:W47)</f>
        <v>8.9488000000000003</v>
      </c>
      <c r="X64" s="44">
        <f>X30+SUM($E37:X37)+SUM($E47:X47)</f>
        <v>8.9488000000000003</v>
      </c>
      <c r="Y64" s="44">
        <f>Y30+SUM($E37:Y37)+SUM($E47:Y47)</f>
        <v>8.9488000000000003</v>
      </c>
      <c r="Z64" s="44">
        <f>Z30+SUM($E37:Z37)+SUM($E47:Z47)</f>
        <v>8.9488000000000003</v>
      </c>
      <c r="AA64" s="44">
        <f>AA30+SUM($E37:AA37)+SUM($E47:AA47)</f>
        <v>8.9488000000000003</v>
      </c>
      <c r="AB64" s="44">
        <f>AB30+SUM($E37:AB37)+SUM($E47:AB47)</f>
        <v>8.9488000000000003</v>
      </c>
      <c r="AC64" s="44">
        <f>AC30+SUM($E37:AC37)+SUM($E47:AC47)</f>
        <v>8.9488000000000003</v>
      </c>
      <c r="AD64" s="44">
        <f>AD30+SUM($E37:AD37)+SUM($E47:AD47)</f>
        <v>8.9488000000000003</v>
      </c>
      <c r="AE64" s="44">
        <f>AE30+SUM($E37:AE37)+SUM($E47:AE47)</f>
        <v>8.9488000000000003</v>
      </c>
      <c r="AF64" s="44">
        <f>AF30+SUM($E37:AF37)+SUM($E47:AF47)</f>
        <v>8.9488000000000003</v>
      </c>
      <c r="AG64" s="44">
        <f>AG30+SUM($E37:AG37)+SUM($E47:AG47)</f>
        <v>8.9488000000000003</v>
      </c>
      <c r="AH64" s="44">
        <f>AH30+SUM($E37:AH37)+SUM($E47:AH47)</f>
        <v>8.9488000000000003</v>
      </c>
      <c r="AI64" s="44">
        <f>AI30+SUM($E37:AI37)+SUM($E47:AI47)</f>
        <v>8.9488000000000003</v>
      </c>
      <c r="AJ64" s="44">
        <f>AJ30+SUM($E37:AJ37)+SUM($E47:AJ47)</f>
        <v>8.9488000000000003</v>
      </c>
      <c r="AK64" s="44">
        <f>AK30+SUM($E37:AK37)+SUM($E47:AK47)</f>
        <v>8.9488000000000003</v>
      </c>
      <c r="AL64" s="44">
        <f>AL30+SUM($E37:AL37)+SUM($E47:AL47)</f>
        <v>8.9488000000000003</v>
      </c>
      <c r="AM64" s="44">
        <f>AM30+SUM($E37:AM37)+SUM($E47:AM47)</f>
        <v>8.9488000000000003</v>
      </c>
      <c r="AN64" s="44">
        <f>AN30+SUM($E37:AN37)+SUM($E47:AN47)</f>
        <v>8.9488000000000003</v>
      </c>
      <c r="AO64" s="44">
        <f>AO30+SUM($E37:AO37)+SUM($E47:AO47)</f>
        <v>8.9488000000000003</v>
      </c>
      <c r="AP64" s="44">
        <f>AP30+SUM($E37:AP37)+SUM($E47:AP47)</f>
        <v>8.9488000000000003</v>
      </c>
      <c r="AQ64" s="44">
        <f>AQ30+SUM($E37:AQ37)+SUM($E47:AQ47)</f>
        <v>8.9488000000000003</v>
      </c>
      <c r="AR64" s="44">
        <f>AR30+SUM($E37:AR37)+SUM($E47:AR47)</f>
        <v>8.9488000000000003</v>
      </c>
      <c r="AS64" s="44" t="e">
        <f>AS30+SUM($E37:AS37)+SUM($E47:AS47)</f>
        <v>#REF!</v>
      </c>
      <c r="AT64" s="44" t="e">
        <f>AT30+SUM($E37:AT37)+SUM($E47:AT47)</f>
        <v>#REF!</v>
      </c>
      <c r="AU64" s="44" t="e">
        <f>AU30+SUM($E37:AU37)+SUM($E47:AU47)</f>
        <v>#REF!</v>
      </c>
      <c r="AV64" s="44" t="e">
        <f>AV30+SUM($E37:AV37)+SUM($E47:AV47)</f>
        <v>#REF!</v>
      </c>
      <c r="AW64" s="44" t="e">
        <f>AW30+SUM($E37:AW37)+SUM($E47:AW47)</f>
        <v>#REF!</v>
      </c>
      <c r="AX64" s="44" t="e">
        <f>AX30+SUM($E37:AX37)+SUM($E47:AX47)</f>
        <v>#REF!</v>
      </c>
      <c r="AY64" s="44" t="e">
        <f>AY30+SUM($E37:AY37)+SUM($E47:AY47)</f>
        <v>#REF!</v>
      </c>
      <c r="AZ64" s="44" t="e">
        <f>AZ30+SUM($E37:AZ37)+SUM($E47:AZ47)</f>
        <v>#REF!</v>
      </c>
      <c r="BA64" s="44" t="e">
        <f>BA30+SUM($E37:BA37)+SUM($E47:BA47)</f>
        <v>#REF!</v>
      </c>
      <c r="BB64" s="44" t="e">
        <f>BB30+SUM($E37:BB37)+SUM($E47:BB47)</f>
        <v>#REF!</v>
      </c>
      <c r="BC64" s="44" t="e">
        <f>BC30+SUM($E37:BC37)+SUM($E47:BC47)</f>
        <v>#REF!</v>
      </c>
      <c r="BD64" s="44" t="e">
        <f>BD30+SUM($E37:BD37)+SUM($E47:BD47)</f>
        <v>#REF!</v>
      </c>
      <c r="BE64" s="44" t="e">
        <f>BE30+SUM($E37:BE37)+SUM($E47:BE47)</f>
        <v>#REF!</v>
      </c>
      <c r="BF64" s="44" t="e">
        <f>BF30+SUM($E37:BF37)+SUM($E47:BF47)</f>
        <v>#REF!</v>
      </c>
      <c r="BG64" s="44" t="e">
        <f>BG30+SUM($E37:BG37)+SUM($E47:BG47)</f>
        <v>#REF!</v>
      </c>
      <c r="BH64" s="44" t="e">
        <f>BH30+SUM($E37:BH37)+SUM($E47:BH47)</f>
        <v>#REF!</v>
      </c>
      <c r="BI64" s="44" t="e">
        <f>BI30+SUM($E37:BI37)+SUM($E47:BI47)</f>
        <v>#REF!</v>
      </c>
      <c r="BJ64" s="44" t="e">
        <f>BJ30+SUM($E37:BJ37)+SUM($E47:BJ47)</f>
        <v>#REF!</v>
      </c>
      <c r="BK64" s="44" t="e">
        <f>BK30+SUM($E37:BK37)+SUM($E47:BK47)</f>
        <v>#REF!</v>
      </c>
      <c r="BL64" s="44" t="e">
        <f>BL30+SUM($E37:BL37)+SUM($E47:BL47)</f>
        <v>#REF!</v>
      </c>
      <c r="BM64" s="44" t="e">
        <f>BM30+SUM($E37:BM37)+SUM($E47:BM47)</f>
        <v>#REF!</v>
      </c>
      <c r="BN64" s="44" t="e">
        <f>BN30+SUM($E37:BN37)+SUM($E47:BN47)</f>
        <v>#REF!</v>
      </c>
      <c r="BO64" s="44" t="e">
        <f>BO30+SUM($E37:BO37)+SUM($E47:BO47)</f>
        <v>#REF!</v>
      </c>
      <c r="BP64" s="44" t="e">
        <f>BP30+SUM($E37:BP37)+SUM($E47:BP47)</f>
        <v>#REF!</v>
      </c>
      <c r="BQ64" s="44" t="e">
        <f>BQ30+SUM($E37:BQ37)+SUM($E47:BQ47)</f>
        <v>#REF!</v>
      </c>
      <c r="BR64" s="44" t="e">
        <f>BR30+SUM($E37:BR37)+SUM($E47:BR47)</f>
        <v>#REF!</v>
      </c>
      <c r="BS64" s="44" t="e">
        <f>BS30+SUM($E37:BS37)+SUM($E47:BS47)</f>
        <v>#REF!</v>
      </c>
      <c r="BT64" s="44" t="e">
        <f>BT30+SUM($E37:BT37)+SUM($E47:BT47)</f>
        <v>#REF!</v>
      </c>
      <c r="BU64" s="44" t="e">
        <f>BU30+SUM($E37:BU37)+SUM($E47:BU47)</f>
        <v>#REF!</v>
      </c>
      <c r="BV64" s="44" t="e">
        <f>BV30+SUM($E37:BV37)+SUM($E47:BV47)</f>
        <v>#REF!</v>
      </c>
      <c r="BW64" s="44" t="e">
        <f>BW30+SUM($E37:BW37)+SUM($E47:BW47)</f>
        <v>#REF!</v>
      </c>
      <c r="BX64" s="44" t="e">
        <f>BX30+SUM($E37:BX37)+SUM($E47:BX47)</f>
        <v>#REF!</v>
      </c>
    </row>
    <row r="65" spans="2:80" ht="15.75" thickBot="1">
      <c r="C65" s="5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24"/>
      <c r="BU65" s="24"/>
      <c r="BV65" s="24"/>
      <c r="BW65" s="24"/>
      <c r="BX65" s="24"/>
    </row>
    <row r="66" spans="2:80" ht="15.75" thickBot="1">
      <c r="C66" s="56" t="s">
        <v>65</v>
      </c>
      <c r="D66" s="10"/>
      <c r="E66" s="39">
        <f t="shared" ref="E66:AJ66" si="16">SUM(E67:E70)</f>
        <v>1117.4825795332756</v>
      </c>
      <c r="F66" s="40">
        <f t="shared" si="16"/>
        <v>5378.514439227205</v>
      </c>
      <c r="G66" s="40">
        <f t="shared" si="16"/>
        <v>11505.811848492878</v>
      </c>
      <c r="H66" s="40">
        <f t="shared" si="16"/>
        <v>8408.8838852846875</v>
      </c>
      <c r="I66" s="40">
        <f t="shared" si="16"/>
        <v>17929.611302820194</v>
      </c>
      <c r="J66" s="40">
        <f t="shared" si="16"/>
        <v>34171.729777139655</v>
      </c>
      <c r="K66" s="40">
        <f t="shared" si="16"/>
        <v>32273.300345076343</v>
      </c>
      <c r="L66" s="40">
        <f t="shared" si="16"/>
        <v>13499.942628005791</v>
      </c>
      <c r="M66" s="40">
        <f t="shared" si="16"/>
        <v>17929.611302820194</v>
      </c>
      <c r="N66" s="40">
        <f t="shared" si="16"/>
        <v>34171.729777139655</v>
      </c>
      <c r="O66" s="40">
        <f t="shared" si="16"/>
        <v>32273.300345076343</v>
      </c>
      <c r="P66" s="40">
        <f t="shared" si="16"/>
        <v>13499.942628005791</v>
      </c>
      <c r="Q66" s="40">
        <f t="shared" si="16"/>
        <v>17929.611302820194</v>
      </c>
      <c r="R66" s="40">
        <f t="shared" si="16"/>
        <v>34171.729777139655</v>
      </c>
      <c r="S66" s="40">
        <f t="shared" si="16"/>
        <v>32273.300345076343</v>
      </c>
      <c r="T66" s="40">
        <f t="shared" si="16"/>
        <v>13499.942628005791</v>
      </c>
      <c r="U66" s="40">
        <f t="shared" si="16"/>
        <v>17929.611302820194</v>
      </c>
      <c r="V66" s="40">
        <f t="shared" si="16"/>
        <v>34171.729777139655</v>
      </c>
      <c r="W66" s="40">
        <f t="shared" si="16"/>
        <v>32273.300345076343</v>
      </c>
      <c r="X66" s="40">
        <f t="shared" si="16"/>
        <v>13499.942628005791</v>
      </c>
      <c r="Y66" s="40">
        <f t="shared" si="16"/>
        <v>17929.611302820194</v>
      </c>
      <c r="Z66" s="40">
        <f t="shared" si="16"/>
        <v>34171.729777139655</v>
      </c>
      <c r="AA66" s="40">
        <f t="shared" si="16"/>
        <v>32273.300345076343</v>
      </c>
      <c r="AB66" s="40">
        <f t="shared" si="16"/>
        <v>13499.942628005791</v>
      </c>
      <c r="AC66" s="40">
        <f t="shared" si="16"/>
        <v>17929.611302820194</v>
      </c>
      <c r="AD66" s="40">
        <f t="shared" si="16"/>
        <v>34171.729777139655</v>
      </c>
      <c r="AE66" s="40">
        <f t="shared" si="16"/>
        <v>32273.300345076343</v>
      </c>
      <c r="AF66" s="40">
        <f t="shared" si="16"/>
        <v>13499.942628005791</v>
      </c>
      <c r="AG66" s="40">
        <f t="shared" si="16"/>
        <v>17929.611302820194</v>
      </c>
      <c r="AH66" s="40">
        <f t="shared" si="16"/>
        <v>34171.729777139655</v>
      </c>
      <c r="AI66" s="40">
        <f t="shared" si="16"/>
        <v>32273.300345076343</v>
      </c>
      <c r="AJ66" s="40">
        <f t="shared" si="16"/>
        <v>13499.942628005791</v>
      </c>
      <c r="AK66" s="40">
        <f t="shared" ref="AK66:BX66" si="17">SUM(AK67:AK70)</f>
        <v>17929.611302820194</v>
      </c>
      <c r="AL66" s="40">
        <f t="shared" si="17"/>
        <v>34171.729777139655</v>
      </c>
      <c r="AM66" s="40">
        <f t="shared" si="17"/>
        <v>32273.300345076343</v>
      </c>
      <c r="AN66" s="40">
        <f t="shared" si="17"/>
        <v>13499.942628005791</v>
      </c>
      <c r="AO66" s="40">
        <f t="shared" si="17"/>
        <v>17929.611302820194</v>
      </c>
      <c r="AP66" s="40">
        <f t="shared" si="17"/>
        <v>34171.729777139655</v>
      </c>
      <c r="AQ66" s="40">
        <f t="shared" si="17"/>
        <v>32273.300345076343</v>
      </c>
      <c r="AR66" s="40">
        <f t="shared" si="17"/>
        <v>13499.942628005791</v>
      </c>
      <c r="AS66" s="40" t="e">
        <f t="shared" si="17"/>
        <v>#REF!</v>
      </c>
      <c r="AT66" s="40" t="e">
        <f t="shared" si="17"/>
        <v>#REF!</v>
      </c>
      <c r="AU66" s="40" t="e">
        <f t="shared" si="17"/>
        <v>#REF!</v>
      </c>
      <c r="AV66" s="40" t="e">
        <f t="shared" si="17"/>
        <v>#REF!</v>
      </c>
      <c r="AW66" s="40" t="e">
        <f t="shared" si="17"/>
        <v>#REF!</v>
      </c>
      <c r="AX66" s="40" t="e">
        <f t="shared" si="17"/>
        <v>#REF!</v>
      </c>
      <c r="AY66" s="40" t="e">
        <f t="shared" si="17"/>
        <v>#REF!</v>
      </c>
      <c r="AZ66" s="40" t="e">
        <f t="shared" si="17"/>
        <v>#REF!</v>
      </c>
      <c r="BA66" s="40" t="e">
        <f t="shared" si="17"/>
        <v>#REF!</v>
      </c>
      <c r="BB66" s="40" t="e">
        <f t="shared" si="17"/>
        <v>#REF!</v>
      </c>
      <c r="BC66" s="40" t="e">
        <f t="shared" si="17"/>
        <v>#REF!</v>
      </c>
      <c r="BD66" s="40" t="e">
        <f t="shared" si="17"/>
        <v>#REF!</v>
      </c>
      <c r="BE66" s="40" t="e">
        <f t="shared" si="17"/>
        <v>#REF!</v>
      </c>
      <c r="BF66" s="40" t="e">
        <f t="shared" si="17"/>
        <v>#REF!</v>
      </c>
      <c r="BG66" s="40" t="e">
        <f t="shared" si="17"/>
        <v>#REF!</v>
      </c>
      <c r="BH66" s="40" t="e">
        <f t="shared" si="17"/>
        <v>#REF!</v>
      </c>
      <c r="BI66" s="40" t="e">
        <f t="shared" si="17"/>
        <v>#REF!</v>
      </c>
      <c r="BJ66" s="40" t="e">
        <f t="shared" si="17"/>
        <v>#REF!</v>
      </c>
      <c r="BK66" s="40" t="e">
        <f t="shared" si="17"/>
        <v>#REF!</v>
      </c>
      <c r="BL66" s="40" t="e">
        <f t="shared" si="17"/>
        <v>#REF!</v>
      </c>
      <c r="BM66" s="40" t="e">
        <f t="shared" si="17"/>
        <v>#REF!</v>
      </c>
      <c r="BN66" s="40" t="e">
        <f t="shared" si="17"/>
        <v>#REF!</v>
      </c>
      <c r="BO66" s="40" t="e">
        <f t="shared" si="17"/>
        <v>#REF!</v>
      </c>
      <c r="BP66" s="40" t="e">
        <f t="shared" si="17"/>
        <v>#REF!</v>
      </c>
      <c r="BQ66" s="40" t="e">
        <f t="shared" si="17"/>
        <v>#REF!</v>
      </c>
      <c r="BR66" s="40" t="e">
        <f t="shared" si="17"/>
        <v>#REF!</v>
      </c>
      <c r="BS66" s="40" t="e">
        <f t="shared" si="17"/>
        <v>#REF!</v>
      </c>
      <c r="BT66" s="40" t="e">
        <f t="shared" si="17"/>
        <v>#REF!</v>
      </c>
      <c r="BU66" s="40" t="e">
        <f t="shared" si="17"/>
        <v>#REF!</v>
      </c>
      <c r="BV66" s="40" t="e">
        <f t="shared" si="17"/>
        <v>#REF!</v>
      </c>
      <c r="BW66" s="40" t="e">
        <f t="shared" si="17"/>
        <v>#REF!</v>
      </c>
      <c r="BX66" s="41" t="e">
        <f t="shared" si="17"/>
        <v>#REF!</v>
      </c>
    </row>
    <row r="67" spans="2:80">
      <c r="C67" s="42" t="str">
        <f>C20</f>
        <v>Market Sector A</v>
      </c>
      <c r="E67" s="58">
        <f>E61*MWhPerYearPerMW*VLOOKUP(E$10,QGenFrct,2)*'Input Page'!$D27</f>
        <v>111.7948101527586</v>
      </c>
      <c r="F67" s="58">
        <f>F61*MWhPerYearPerMW*VLOOKUP(F$10,QGenFrct,2)*'Input Page'!$D27</f>
        <v>2785.5334079171371</v>
      </c>
      <c r="G67" s="58">
        <f>G61*MWhPerYearPerMW*VLOOKUP(G$10,QGenFrct,2)*'Input Page'!$D27</f>
        <v>7164.7467522219295</v>
      </c>
      <c r="H67" s="58">
        <f>H61*MWhPerYearPerMW*VLOOKUP(H$10,QGenFrct,2)*'Input Page'!$D27</f>
        <v>6226.9666458786187</v>
      </c>
      <c r="I67" s="58">
        <f>I61*MWhPerYearPerMW*VLOOKUP(I$10,QGenFrct,2)*'Input Page'!$D27</f>
        <v>9864.8469033434485</v>
      </c>
      <c r="J67" s="58">
        <f>J61*MWhPerYearPerMW*VLOOKUP(J$10,QGenFrct,2)*'Input Page'!$D27</f>
        <v>18801.237627548686</v>
      </c>
      <c r="K67" s="58">
        <f>K61*MWhPerYearPerMW*VLOOKUP(K$10,QGenFrct,2)*'Input Page'!$D27</f>
        <v>17756.724426018205</v>
      </c>
      <c r="L67" s="58">
        <f>L61*MWhPerYearPerMW*VLOOKUP(L$10,QGenFrct,2)*'Input Page'!$D27</f>
        <v>7427.6494331056538</v>
      </c>
      <c r="M67" s="58">
        <f>M61*MWhPerYearPerMW*VLOOKUP(M$10,QGenFrct,2)*'Input Page'!$D27</f>
        <v>9864.8469033434485</v>
      </c>
      <c r="N67" s="58">
        <f>N61*MWhPerYearPerMW*VLOOKUP(N$10,QGenFrct,2)*'Input Page'!$D27</f>
        <v>18801.237627548686</v>
      </c>
      <c r="O67" s="58">
        <f>O61*MWhPerYearPerMW*VLOOKUP(O$10,QGenFrct,2)*'Input Page'!$D27</f>
        <v>17756.724426018205</v>
      </c>
      <c r="P67" s="58">
        <f>P61*MWhPerYearPerMW*VLOOKUP(P$10,QGenFrct,2)*'Input Page'!$D27</f>
        <v>7427.6494331056538</v>
      </c>
      <c r="Q67" s="58">
        <f>Q61*MWhPerYearPerMW*VLOOKUP(Q$10,QGenFrct,2)*'Input Page'!$D27</f>
        <v>9864.8469033434485</v>
      </c>
      <c r="R67" s="58">
        <f>R61*MWhPerYearPerMW*VLOOKUP(R$10,QGenFrct,2)*'Input Page'!$D27</f>
        <v>18801.237627548686</v>
      </c>
      <c r="S67" s="58">
        <f>S61*MWhPerYearPerMW*VLOOKUP(S$10,QGenFrct,2)*'Input Page'!$D27</f>
        <v>17756.724426018205</v>
      </c>
      <c r="T67" s="58">
        <f>T61*MWhPerYearPerMW*VLOOKUP(T$10,QGenFrct,2)*'Input Page'!$D27</f>
        <v>7427.6494331056538</v>
      </c>
      <c r="U67" s="58">
        <f>U61*MWhPerYearPerMW*VLOOKUP(U$10,QGenFrct,2)*'Input Page'!$D27</f>
        <v>9864.8469033434485</v>
      </c>
      <c r="V67" s="58">
        <f>V61*MWhPerYearPerMW*VLOOKUP(V$10,QGenFrct,2)*'Input Page'!$D27</f>
        <v>18801.237627548686</v>
      </c>
      <c r="W67" s="58">
        <f>W61*MWhPerYearPerMW*VLOOKUP(W$10,QGenFrct,2)*'Input Page'!$D27</f>
        <v>17756.724426018205</v>
      </c>
      <c r="X67" s="58">
        <f>X61*MWhPerYearPerMW*VLOOKUP(X$10,QGenFrct,2)*'Input Page'!$D27</f>
        <v>7427.6494331056538</v>
      </c>
      <c r="Y67" s="58">
        <f>Y61*MWhPerYearPerMW*VLOOKUP(Y$10,QGenFrct,2)*'Input Page'!$D27</f>
        <v>9864.8469033434485</v>
      </c>
      <c r="Z67" s="58">
        <f>Z61*MWhPerYearPerMW*VLOOKUP(Z$10,QGenFrct,2)*'Input Page'!$D27</f>
        <v>18801.237627548686</v>
      </c>
      <c r="AA67" s="58">
        <f>AA61*MWhPerYearPerMW*VLOOKUP(AA$10,QGenFrct,2)*'Input Page'!$D27</f>
        <v>17756.724426018205</v>
      </c>
      <c r="AB67" s="58">
        <f>AB61*MWhPerYearPerMW*VLOOKUP(AB$10,QGenFrct,2)*'Input Page'!$D27</f>
        <v>7427.6494331056538</v>
      </c>
      <c r="AC67" s="58">
        <f>AC61*MWhPerYearPerMW*VLOOKUP(AC$10,QGenFrct,2)*'Input Page'!$D27</f>
        <v>9864.8469033434485</v>
      </c>
      <c r="AD67" s="58">
        <f>AD61*MWhPerYearPerMW*VLOOKUP(AD$10,QGenFrct,2)*'Input Page'!$D27</f>
        <v>18801.237627548686</v>
      </c>
      <c r="AE67" s="58">
        <f>AE61*MWhPerYearPerMW*VLOOKUP(AE$10,QGenFrct,2)*'Input Page'!$D27</f>
        <v>17756.724426018205</v>
      </c>
      <c r="AF67" s="58">
        <f>AF61*MWhPerYearPerMW*VLOOKUP(AF$10,QGenFrct,2)*'Input Page'!$D27</f>
        <v>7427.6494331056538</v>
      </c>
      <c r="AG67" s="58">
        <f>AG61*MWhPerYearPerMW*VLOOKUP(AG$10,QGenFrct,2)*'Input Page'!$D27</f>
        <v>9864.8469033434485</v>
      </c>
      <c r="AH67" s="58">
        <f>AH61*MWhPerYearPerMW*VLOOKUP(AH$10,QGenFrct,2)*'Input Page'!$D27</f>
        <v>18801.237627548686</v>
      </c>
      <c r="AI67" s="58">
        <f>AI61*MWhPerYearPerMW*VLOOKUP(AI$10,QGenFrct,2)*'Input Page'!$D27</f>
        <v>17756.724426018205</v>
      </c>
      <c r="AJ67" s="58">
        <f>AJ61*MWhPerYearPerMW*VLOOKUP(AJ$10,QGenFrct,2)*'Input Page'!$D27</f>
        <v>7427.6494331056538</v>
      </c>
      <c r="AK67" s="58">
        <f>AK61*MWhPerYearPerMW*VLOOKUP(AK$10,QGenFrct,2)*'Input Page'!$D27</f>
        <v>9864.8469033434485</v>
      </c>
      <c r="AL67" s="58">
        <f>AL61*MWhPerYearPerMW*VLOOKUP(AL$10,QGenFrct,2)*'Input Page'!$D27</f>
        <v>18801.237627548686</v>
      </c>
      <c r="AM67" s="58">
        <f>AM61*MWhPerYearPerMW*VLOOKUP(AM$10,QGenFrct,2)*'Input Page'!$D27</f>
        <v>17756.724426018205</v>
      </c>
      <c r="AN67" s="58">
        <f>AN61*MWhPerYearPerMW*VLOOKUP(AN$10,QGenFrct,2)*'Input Page'!$D27</f>
        <v>7427.6494331056538</v>
      </c>
      <c r="AO67" s="58">
        <f>AO61*MWhPerYearPerMW*VLOOKUP(AO$10,QGenFrct,2)*'Input Page'!$D27</f>
        <v>9864.8469033434485</v>
      </c>
      <c r="AP67" s="58">
        <f>AP61*MWhPerYearPerMW*VLOOKUP(AP$10,QGenFrct,2)*'Input Page'!$D27</f>
        <v>18801.237627548686</v>
      </c>
      <c r="AQ67" s="58">
        <f>AQ61*MWhPerYearPerMW*VLOOKUP(AQ$10,QGenFrct,2)*'Input Page'!$D27</f>
        <v>17756.724426018205</v>
      </c>
      <c r="AR67" s="58">
        <f>AR61*MWhPerYearPerMW*VLOOKUP(AR$10,QGenFrct,2)*'Input Page'!$D27</f>
        <v>7427.6494331056538</v>
      </c>
      <c r="AS67" s="58">
        <f>AS61*MWhPerYearPerMW*VLOOKUP(AS$10,QGenFrct,2)*'Input Page'!$D27</f>
        <v>9864.8469033434485</v>
      </c>
      <c r="AT67" s="58">
        <f>AT61*MWhPerYearPerMW*VLOOKUP(AT$10,QGenFrct,2)*'Input Page'!$D27</f>
        <v>18801.237627548686</v>
      </c>
      <c r="AU67" s="58">
        <f>AU61*MWhPerYearPerMW*VLOOKUP(AU$10,QGenFrct,2)*'Input Page'!$D27</f>
        <v>17502.549417124756</v>
      </c>
      <c r="AV67" s="58">
        <f>AV61*MWhPerYearPerMW*VLOOKUP(AV$10,QGenFrct,2)*'Input Page'!$D27</f>
        <v>7305.4610276590338</v>
      </c>
      <c r="AW67" s="58">
        <f>AW61*MWhPerYearPerMW*VLOOKUP(AW$10,QGenFrct,2)*'Input Page'!$D27</f>
        <v>8034.9388759109479</v>
      </c>
      <c r="AX67" s="58">
        <f>AX61*MWhPerYearPerMW*VLOOKUP(AX$10,QGenFrct,2)*'Input Page'!$D27</f>
        <v>15313.648210559688</v>
      </c>
      <c r="AY67" s="58">
        <f>AY61*MWhPerYearPerMW*VLOOKUP(AY$10,QGenFrct,2)*'Input Page'!$D27</f>
        <v>14462.889976639706</v>
      </c>
      <c r="AZ67" s="58">
        <f>AZ61*MWhPerYearPerMW*VLOOKUP(AZ$10,QGenFrct,2)*'Input Page'!$D27</f>
        <v>6049.8363300976544</v>
      </c>
      <c r="BA67" s="58">
        <f>BA61*MWhPerYearPerMW*VLOOKUP(BA$10,QGenFrct,2)*'Input Page'!$D27</f>
        <v>8034.9388759109479</v>
      </c>
      <c r="BB67" s="58">
        <f>BB61*MWhPerYearPerMW*VLOOKUP(BB$10,QGenFrct,2)*'Input Page'!$D27</f>
        <v>15313.648210559688</v>
      </c>
      <c r="BC67" s="58">
        <f>BC61*MWhPerYearPerMW*VLOOKUP(BC$10,QGenFrct,2)*'Input Page'!$D27</f>
        <v>14462.889976639706</v>
      </c>
      <c r="BD67" s="58">
        <f>BD61*MWhPerYearPerMW*VLOOKUP(BD$10,QGenFrct,2)*'Input Page'!$D27</f>
        <v>6049.8363300976544</v>
      </c>
      <c r="BE67" s="58">
        <f>BE61*MWhPerYearPerMW*VLOOKUP(BE$10,QGenFrct,2)*'Input Page'!$D27</f>
        <v>8034.9388759109479</v>
      </c>
      <c r="BF67" s="58">
        <f>BF61*MWhPerYearPerMW*VLOOKUP(BF$10,QGenFrct,2)*'Input Page'!$D27</f>
        <v>15313.648210559688</v>
      </c>
      <c r="BG67" s="58">
        <f>BG61*MWhPerYearPerMW*VLOOKUP(BG$10,QGenFrct,2)*'Input Page'!$D27</f>
        <v>14462.889976639706</v>
      </c>
      <c r="BH67" s="58">
        <f>BH61*MWhPerYearPerMW*VLOOKUP(BH$10,QGenFrct,2)*'Input Page'!$D27</f>
        <v>6049.8363300976544</v>
      </c>
      <c r="BI67" s="58">
        <f>BI61*MWhPerYearPerMW*VLOOKUP(BI$10,QGenFrct,2)*'Input Page'!$D27</f>
        <v>8034.9388759109479</v>
      </c>
      <c r="BJ67" s="58">
        <f>BJ61*MWhPerYearPerMW*VLOOKUP(BJ$10,QGenFrct,2)*'Input Page'!$D27</f>
        <v>15313.648210559688</v>
      </c>
      <c r="BK67" s="58">
        <f>BK61*MWhPerYearPerMW*VLOOKUP(BK$10,QGenFrct,2)*'Input Page'!$D27</f>
        <v>14462.889976639706</v>
      </c>
      <c r="BL67" s="58">
        <f>BL61*MWhPerYearPerMW*VLOOKUP(BL$10,QGenFrct,2)*'Input Page'!$D27</f>
        <v>6049.8363300976544</v>
      </c>
      <c r="BM67" s="58">
        <f>BM61*MWhPerYearPerMW*VLOOKUP(BM$10,QGenFrct,2)*'Input Page'!$D27</f>
        <v>8034.9388759109479</v>
      </c>
      <c r="BN67" s="58">
        <f>BN61*MWhPerYearPerMW*VLOOKUP(BN$10,QGenFrct,2)*'Input Page'!$D27</f>
        <v>15313.648210559688</v>
      </c>
      <c r="BO67" s="58">
        <f>BO61*MWhPerYearPerMW*VLOOKUP(BO$10,QGenFrct,2)*'Input Page'!$D27</f>
        <v>14462.889976639706</v>
      </c>
      <c r="BP67" s="58">
        <f>BP61*MWhPerYearPerMW*VLOOKUP(BP$10,QGenFrct,2)*'Input Page'!$D27</f>
        <v>6049.8363300976544</v>
      </c>
      <c r="BQ67" s="58">
        <f>BQ61*MWhPerYearPerMW*VLOOKUP(BQ$10,QGenFrct,2)*'Input Page'!$D27</f>
        <v>8034.9388759109479</v>
      </c>
      <c r="BR67" s="58">
        <f>BR61*MWhPerYearPerMW*VLOOKUP(BR$10,QGenFrct,2)*'Input Page'!$D27</f>
        <v>15313.648210559688</v>
      </c>
      <c r="BS67" s="58">
        <f>BS61*MWhPerYearPerMW*VLOOKUP(BS$10,QGenFrct,2)*'Input Page'!$D27</f>
        <v>14462.889976639706</v>
      </c>
      <c r="BT67" s="58">
        <f>BT61*MWhPerYearPerMW*VLOOKUP(BT$10,QGenFrct,2)*'Input Page'!$D27</f>
        <v>6049.8363300976544</v>
      </c>
      <c r="BU67" s="58">
        <f>BU61*MWhPerYearPerMW*VLOOKUP(BU$10,QGenFrct,2)*'Input Page'!$D27</f>
        <v>8034.9388759109479</v>
      </c>
      <c r="BV67" s="58">
        <f>BV61*MWhPerYearPerMW*VLOOKUP(BV$10,QGenFrct,2)*'Input Page'!$D27</f>
        <v>15313.648210559688</v>
      </c>
      <c r="BW67" s="58">
        <f>BW61*MWhPerYearPerMW*VLOOKUP(BW$10,QGenFrct,2)*'Input Page'!$D27</f>
        <v>14462.889976639706</v>
      </c>
      <c r="BX67" s="58">
        <f>BX61*MWhPerYearPerMW*VLOOKUP(BX$10,QGenFrct,2)*'Input Page'!$D27</f>
        <v>6049.8363300976544</v>
      </c>
      <c r="CB67" s="20"/>
    </row>
    <row r="68" spans="2:80">
      <c r="C68" s="37" t="str">
        <f>C21</f>
        <v>Market Sector B</v>
      </c>
      <c r="E68" s="57">
        <f>E62*MWhPerYearPerMW*VLOOKUP(E$10,QGenFrct,2)*'Input Page'!$D28</f>
        <v>1005.687769380517</v>
      </c>
      <c r="F68" s="57">
        <f>F62*MWhPerYearPerMW*VLOOKUP(F$10,QGenFrct,2)*'Input Page'!$D28</f>
        <v>2592.9810313100684</v>
      </c>
      <c r="G68" s="57">
        <f>G62*MWhPerYearPerMW*VLOOKUP(G$10,QGenFrct,2)*'Input Page'!$D28</f>
        <v>4137.7250891561898</v>
      </c>
      <c r="H68" s="57">
        <f>H62*MWhPerYearPerMW*VLOOKUP(H$10,QGenFrct,2)*'Input Page'!$D28</f>
        <v>2084.1665150487715</v>
      </c>
      <c r="I68" s="57">
        <f>I62*MWhPerYearPerMW*VLOOKUP(I$10,QGenFrct,2)*'Input Page'!$D28</f>
        <v>5272.9216497169518</v>
      </c>
      <c r="J68" s="57">
        <f>J62*MWhPerYearPerMW*VLOOKUP(J$10,QGenFrct,2)*'Input Page'!$D28</f>
        <v>10049.568320637014</v>
      </c>
      <c r="K68" s="57">
        <f>K62*MWhPerYearPerMW*VLOOKUP(K$10,QGenFrct,2)*'Input Page'!$D28</f>
        <v>9491.2589694905128</v>
      </c>
      <c r="L68" s="57">
        <f>L62*MWhPerYearPerMW*VLOOKUP(L$10,QGenFrct,2)*'Input Page'!$D28</f>
        <v>3970.1998303751161</v>
      </c>
      <c r="M68" s="57">
        <f>M62*MWhPerYearPerMW*VLOOKUP(M$10,QGenFrct,2)*'Input Page'!$D28</f>
        <v>5272.9216497169518</v>
      </c>
      <c r="N68" s="57">
        <f>N62*MWhPerYearPerMW*VLOOKUP(N$10,QGenFrct,2)*'Input Page'!$D28</f>
        <v>10049.568320637014</v>
      </c>
      <c r="O68" s="57">
        <f>O62*MWhPerYearPerMW*VLOOKUP(O$10,QGenFrct,2)*'Input Page'!$D28</f>
        <v>9491.2589694905128</v>
      </c>
      <c r="P68" s="57">
        <f>P62*MWhPerYearPerMW*VLOOKUP(P$10,QGenFrct,2)*'Input Page'!$D28</f>
        <v>3970.1998303751161</v>
      </c>
      <c r="Q68" s="57">
        <f>Q62*MWhPerYearPerMW*VLOOKUP(Q$10,QGenFrct,2)*'Input Page'!$D28</f>
        <v>5272.9216497169518</v>
      </c>
      <c r="R68" s="57">
        <f>R62*MWhPerYearPerMW*VLOOKUP(R$10,QGenFrct,2)*'Input Page'!$D28</f>
        <v>10049.568320637014</v>
      </c>
      <c r="S68" s="57">
        <f>S62*MWhPerYearPerMW*VLOOKUP(S$10,QGenFrct,2)*'Input Page'!$D28</f>
        <v>9491.2589694905128</v>
      </c>
      <c r="T68" s="57">
        <f>T62*MWhPerYearPerMW*VLOOKUP(T$10,QGenFrct,2)*'Input Page'!$D28</f>
        <v>3970.1998303751161</v>
      </c>
      <c r="U68" s="57">
        <f>U62*MWhPerYearPerMW*VLOOKUP(U$10,QGenFrct,2)*'Input Page'!$D28</f>
        <v>5272.9216497169518</v>
      </c>
      <c r="V68" s="57">
        <f>V62*MWhPerYearPerMW*VLOOKUP(V$10,QGenFrct,2)*'Input Page'!$D28</f>
        <v>10049.568320637014</v>
      </c>
      <c r="W68" s="57">
        <f>W62*MWhPerYearPerMW*VLOOKUP(W$10,QGenFrct,2)*'Input Page'!$D28</f>
        <v>9491.2589694905128</v>
      </c>
      <c r="X68" s="57">
        <f>X62*MWhPerYearPerMW*VLOOKUP(X$10,QGenFrct,2)*'Input Page'!$D28</f>
        <v>3970.1998303751161</v>
      </c>
      <c r="Y68" s="57">
        <f>Y62*MWhPerYearPerMW*VLOOKUP(Y$10,QGenFrct,2)*'Input Page'!$D28</f>
        <v>5272.9216497169518</v>
      </c>
      <c r="Z68" s="57">
        <f>Z62*MWhPerYearPerMW*VLOOKUP(Z$10,QGenFrct,2)*'Input Page'!$D28</f>
        <v>10049.568320637014</v>
      </c>
      <c r="AA68" s="57">
        <f>AA62*MWhPerYearPerMW*VLOOKUP(AA$10,QGenFrct,2)*'Input Page'!$D28</f>
        <v>9491.2589694905128</v>
      </c>
      <c r="AB68" s="57">
        <f>AB62*MWhPerYearPerMW*VLOOKUP(AB$10,QGenFrct,2)*'Input Page'!$D28</f>
        <v>3970.1998303751161</v>
      </c>
      <c r="AC68" s="57">
        <f>AC62*MWhPerYearPerMW*VLOOKUP(AC$10,QGenFrct,2)*'Input Page'!$D28</f>
        <v>5272.9216497169518</v>
      </c>
      <c r="AD68" s="57">
        <f>AD62*MWhPerYearPerMW*VLOOKUP(AD$10,QGenFrct,2)*'Input Page'!$D28</f>
        <v>10049.568320637014</v>
      </c>
      <c r="AE68" s="57">
        <f>AE62*MWhPerYearPerMW*VLOOKUP(AE$10,QGenFrct,2)*'Input Page'!$D28</f>
        <v>9491.2589694905128</v>
      </c>
      <c r="AF68" s="57">
        <f>AF62*MWhPerYearPerMW*VLOOKUP(AF$10,QGenFrct,2)*'Input Page'!$D28</f>
        <v>3970.1998303751161</v>
      </c>
      <c r="AG68" s="57">
        <f>AG62*MWhPerYearPerMW*VLOOKUP(AG$10,QGenFrct,2)*'Input Page'!$D28</f>
        <v>5272.9216497169518</v>
      </c>
      <c r="AH68" s="57">
        <f>AH62*MWhPerYearPerMW*VLOOKUP(AH$10,QGenFrct,2)*'Input Page'!$D28</f>
        <v>10049.568320637014</v>
      </c>
      <c r="AI68" s="57">
        <f>AI62*MWhPerYearPerMW*VLOOKUP(AI$10,QGenFrct,2)*'Input Page'!$D28</f>
        <v>9491.2589694905128</v>
      </c>
      <c r="AJ68" s="57">
        <f>AJ62*MWhPerYearPerMW*VLOOKUP(AJ$10,QGenFrct,2)*'Input Page'!$D28</f>
        <v>3970.1998303751161</v>
      </c>
      <c r="AK68" s="57">
        <f>AK62*MWhPerYearPerMW*VLOOKUP(AK$10,QGenFrct,2)*'Input Page'!$D28</f>
        <v>5272.9216497169518</v>
      </c>
      <c r="AL68" s="57">
        <f>AL62*MWhPerYearPerMW*VLOOKUP(AL$10,QGenFrct,2)*'Input Page'!$D28</f>
        <v>10049.568320637014</v>
      </c>
      <c r="AM68" s="57">
        <f>AM62*MWhPerYearPerMW*VLOOKUP(AM$10,QGenFrct,2)*'Input Page'!$D28</f>
        <v>9491.2589694905128</v>
      </c>
      <c r="AN68" s="57">
        <f>AN62*MWhPerYearPerMW*VLOOKUP(AN$10,QGenFrct,2)*'Input Page'!$D28</f>
        <v>3970.1998303751161</v>
      </c>
      <c r="AO68" s="57">
        <f>AO62*MWhPerYearPerMW*VLOOKUP(AO$10,QGenFrct,2)*'Input Page'!$D28</f>
        <v>5272.9216497169518</v>
      </c>
      <c r="AP68" s="57">
        <f>AP62*MWhPerYearPerMW*VLOOKUP(AP$10,QGenFrct,2)*'Input Page'!$D28</f>
        <v>10049.568320637014</v>
      </c>
      <c r="AQ68" s="57">
        <f>AQ62*MWhPerYearPerMW*VLOOKUP(AQ$10,QGenFrct,2)*'Input Page'!$D28</f>
        <v>9491.2589694905128</v>
      </c>
      <c r="AR68" s="57">
        <f>AR62*MWhPerYearPerMW*VLOOKUP(AR$10,QGenFrct,2)*'Input Page'!$D28</f>
        <v>3970.1998303751161</v>
      </c>
      <c r="AS68" s="57">
        <f>AS62*MWhPerYearPerMW*VLOOKUP(AS$10,QGenFrct,2)*'Input Page'!$D28</f>
        <v>5272.9216497169518</v>
      </c>
      <c r="AT68" s="57">
        <f>AT62*MWhPerYearPerMW*VLOOKUP(AT$10,QGenFrct,2)*'Input Page'!$D28</f>
        <v>10049.568320637014</v>
      </c>
      <c r="AU68" s="57">
        <f>AU62*MWhPerYearPerMW*VLOOKUP(AU$10,QGenFrct,2)*'Input Page'!$D28</f>
        <v>9491.2589694905128</v>
      </c>
      <c r="AV68" s="57">
        <f>AV62*MWhPerYearPerMW*VLOOKUP(AV$10,QGenFrct,2)*'Input Page'!$D28</f>
        <v>3970.1998303751161</v>
      </c>
      <c r="AW68" s="57">
        <f>AW62*MWhPerYearPerMW*VLOOKUP(AW$10,QGenFrct,2)*'Input Page'!$D28</f>
        <v>3565.600656813504</v>
      </c>
      <c r="AX68" s="57">
        <f>AX62*MWhPerYearPerMW*VLOOKUP(AX$10,QGenFrct,2)*'Input Page'!$D28</f>
        <v>6795.6153694563245</v>
      </c>
      <c r="AY68" s="57">
        <f>AY62*MWhPerYearPerMW*VLOOKUP(AY$10,QGenFrct,2)*'Input Page'!$D28</f>
        <v>6418.0811822643072</v>
      </c>
      <c r="AZ68" s="57">
        <f>AZ62*MWhPerYearPerMW*VLOOKUP(AZ$10,QGenFrct,2)*'Input Page'!$D28</f>
        <v>2684.6875533654616</v>
      </c>
      <c r="BA68" s="57">
        <f>BA62*MWhPerYearPerMW*VLOOKUP(BA$10,QGenFrct,2)*'Input Page'!$D28</f>
        <v>3565.600656813504</v>
      </c>
      <c r="BB68" s="57">
        <f>BB62*MWhPerYearPerMW*VLOOKUP(BB$10,QGenFrct,2)*'Input Page'!$D28</f>
        <v>6795.6153694563245</v>
      </c>
      <c r="BC68" s="57">
        <f>BC62*MWhPerYearPerMW*VLOOKUP(BC$10,QGenFrct,2)*'Input Page'!$D28</f>
        <v>6418.0811822643072</v>
      </c>
      <c r="BD68" s="57">
        <f>BD62*MWhPerYearPerMW*VLOOKUP(BD$10,QGenFrct,2)*'Input Page'!$D28</f>
        <v>2684.6875533654616</v>
      </c>
      <c r="BE68" s="57">
        <f>BE62*MWhPerYearPerMW*VLOOKUP(BE$10,QGenFrct,2)*'Input Page'!$D28</f>
        <v>3565.600656813504</v>
      </c>
      <c r="BF68" s="57">
        <f>BF62*MWhPerYearPerMW*VLOOKUP(BF$10,QGenFrct,2)*'Input Page'!$D28</f>
        <v>6795.6153694563245</v>
      </c>
      <c r="BG68" s="57">
        <f>BG62*MWhPerYearPerMW*VLOOKUP(BG$10,QGenFrct,2)*'Input Page'!$D28</f>
        <v>6418.0811822643072</v>
      </c>
      <c r="BH68" s="57">
        <f>BH62*MWhPerYearPerMW*VLOOKUP(BH$10,QGenFrct,2)*'Input Page'!$D28</f>
        <v>2684.6875533654616</v>
      </c>
      <c r="BI68" s="57">
        <f>BI62*MWhPerYearPerMW*VLOOKUP(BI$10,QGenFrct,2)*'Input Page'!$D28</f>
        <v>3565.600656813504</v>
      </c>
      <c r="BJ68" s="57">
        <f>BJ62*MWhPerYearPerMW*VLOOKUP(BJ$10,QGenFrct,2)*'Input Page'!$D28</f>
        <v>6795.6153694563245</v>
      </c>
      <c r="BK68" s="57">
        <f>BK62*MWhPerYearPerMW*VLOOKUP(BK$10,QGenFrct,2)*'Input Page'!$D28</f>
        <v>6418.0811822643072</v>
      </c>
      <c r="BL68" s="57">
        <f>BL62*MWhPerYearPerMW*VLOOKUP(BL$10,QGenFrct,2)*'Input Page'!$D28</f>
        <v>2684.6875533654616</v>
      </c>
      <c r="BM68" s="57">
        <f>BM62*MWhPerYearPerMW*VLOOKUP(BM$10,QGenFrct,2)*'Input Page'!$D28</f>
        <v>3565.600656813504</v>
      </c>
      <c r="BN68" s="57">
        <f>BN62*MWhPerYearPerMW*VLOOKUP(BN$10,QGenFrct,2)*'Input Page'!$D28</f>
        <v>6795.6153694563245</v>
      </c>
      <c r="BO68" s="57">
        <f>BO62*MWhPerYearPerMW*VLOOKUP(BO$10,QGenFrct,2)*'Input Page'!$D28</f>
        <v>6418.0811822643072</v>
      </c>
      <c r="BP68" s="57">
        <f>BP62*MWhPerYearPerMW*VLOOKUP(BP$10,QGenFrct,2)*'Input Page'!$D28</f>
        <v>2684.6875533654616</v>
      </c>
      <c r="BQ68" s="57">
        <f>BQ62*MWhPerYearPerMW*VLOOKUP(BQ$10,QGenFrct,2)*'Input Page'!$D28</f>
        <v>3565.600656813504</v>
      </c>
      <c r="BR68" s="57">
        <f>BR62*MWhPerYearPerMW*VLOOKUP(BR$10,QGenFrct,2)*'Input Page'!$D28</f>
        <v>6795.6153694563245</v>
      </c>
      <c r="BS68" s="57">
        <f>BS62*MWhPerYearPerMW*VLOOKUP(BS$10,QGenFrct,2)*'Input Page'!$D28</f>
        <v>6418.0811822643072</v>
      </c>
      <c r="BT68" s="57">
        <f>BT62*MWhPerYearPerMW*VLOOKUP(BT$10,QGenFrct,2)*'Input Page'!$D28</f>
        <v>2684.6875533654616</v>
      </c>
      <c r="BU68" s="57">
        <f>BU62*MWhPerYearPerMW*VLOOKUP(BU$10,QGenFrct,2)*'Input Page'!$D28</f>
        <v>3565.600656813504</v>
      </c>
      <c r="BV68" s="57">
        <f>BV62*MWhPerYearPerMW*VLOOKUP(BV$10,QGenFrct,2)*'Input Page'!$D28</f>
        <v>6795.6153694563245</v>
      </c>
      <c r="BW68" s="57">
        <f>BW62*MWhPerYearPerMW*VLOOKUP(BW$10,QGenFrct,2)*'Input Page'!$D28</f>
        <v>6418.0811822643072</v>
      </c>
      <c r="BX68" s="57">
        <f>BX62*MWhPerYearPerMW*VLOOKUP(BX$10,QGenFrct,2)*'Input Page'!$D28</f>
        <v>2684.6875533654616</v>
      </c>
      <c r="CB68" s="20"/>
    </row>
    <row r="69" spans="2:80">
      <c r="C69" s="37" t="str">
        <f>C22</f>
        <v>Market Sector C</v>
      </c>
      <c r="E69" s="57">
        <f>E63*MWhPerYearPerMW*VLOOKUP(E$10,QGenFrct,2)*'Input Page'!$D29</f>
        <v>0</v>
      </c>
      <c r="F69" s="57">
        <f>F63*MWhPerYearPerMW*VLOOKUP(F$10,QGenFrct,2)*'Input Page'!$D29</f>
        <v>0</v>
      </c>
      <c r="G69" s="57">
        <f>G63*MWhPerYearPerMW*VLOOKUP(G$10,QGenFrct,2)*'Input Page'!$D29</f>
        <v>203.34000711475861</v>
      </c>
      <c r="H69" s="57">
        <f>H63*MWhPerYearPerMW*VLOOKUP(H$10,QGenFrct,2)*'Input Page'!$D29</f>
        <v>97.750724357296519</v>
      </c>
      <c r="I69" s="57">
        <f>I63*MWhPerYearPerMW*VLOOKUP(I$10,QGenFrct,2)*'Input Page'!$D29</f>
        <v>1463.9264219460001</v>
      </c>
      <c r="J69" s="57">
        <f>J63*MWhPerYearPerMW*VLOOKUP(J$10,QGenFrct,2)*'Input Page'!$D29</f>
        <v>2790.0715335911996</v>
      </c>
      <c r="K69" s="57">
        <f>K63*MWhPerYearPerMW*VLOOKUP(K$10,QGenFrct,2)*'Input Page'!$D29</f>
        <v>2635.0675595028001</v>
      </c>
      <c r="L69" s="57">
        <f>L63*MWhPerYearPerMW*VLOOKUP(L$10,QGenFrct,2)*'Input Page'!$D29</f>
        <v>1102.2504824063997</v>
      </c>
      <c r="M69" s="57">
        <f>M63*MWhPerYearPerMW*VLOOKUP(M$10,QGenFrct,2)*'Input Page'!$D29</f>
        <v>1463.9264219460001</v>
      </c>
      <c r="N69" s="57">
        <f>N63*MWhPerYearPerMW*VLOOKUP(N$10,QGenFrct,2)*'Input Page'!$D29</f>
        <v>2790.0715335911996</v>
      </c>
      <c r="O69" s="57">
        <f>O63*MWhPerYearPerMW*VLOOKUP(O$10,QGenFrct,2)*'Input Page'!$D29</f>
        <v>2635.0675595028001</v>
      </c>
      <c r="P69" s="57">
        <f>P63*MWhPerYearPerMW*VLOOKUP(P$10,QGenFrct,2)*'Input Page'!$D29</f>
        <v>1102.2504824063997</v>
      </c>
      <c r="Q69" s="57">
        <f>Q63*MWhPerYearPerMW*VLOOKUP(Q$10,QGenFrct,2)*'Input Page'!$D29</f>
        <v>1463.9264219460001</v>
      </c>
      <c r="R69" s="57">
        <f>R63*MWhPerYearPerMW*VLOOKUP(R$10,QGenFrct,2)*'Input Page'!$D29</f>
        <v>2790.0715335911996</v>
      </c>
      <c r="S69" s="57">
        <f>S63*MWhPerYearPerMW*VLOOKUP(S$10,QGenFrct,2)*'Input Page'!$D29</f>
        <v>2635.0675595028001</v>
      </c>
      <c r="T69" s="57">
        <f>T63*MWhPerYearPerMW*VLOOKUP(T$10,QGenFrct,2)*'Input Page'!$D29</f>
        <v>1102.2504824063997</v>
      </c>
      <c r="U69" s="57">
        <f>U63*MWhPerYearPerMW*VLOOKUP(U$10,QGenFrct,2)*'Input Page'!$D29</f>
        <v>1463.9264219460001</v>
      </c>
      <c r="V69" s="57">
        <f>V63*MWhPerYearPerMW*VLOOKUP(V$10,QGenFrct,2)*'Input Page'!$D29</f>
        <v>2790.0715335911996</v>
      </c>
      <c r="W69" s="57">
        <f>W63*MWhPerYearPerMW*VLOOKUP(W$10,QGenFrct,2)*'Input Page'!$D29</f>
        <v>2635.0675595028001</v>
      </c>
      <c r="X69" s="57">
        <f>X63*MWhPerYearPerMW*VLOOKUP(X$10,QGenFrct,2)*'Input Page'!$D29</f>
        <v>1102.2504824063997</v>
      </c>
      <c r="Y69" s="57">
        <f>Y63*MWhPerYearPerMW*VLOOKUP(Y$10,QGenFrct,2)*'Input Page'!$D29</f>
        <v>1463.9264219460001</v>
      </c>
      <c r="Z69" s="57">
        <f>Z63*MWhPerYearPerMW*VLOOKUP(Z$10,QGenFrct,2)*'Input Page'!$D29</f>
        <v>2790.0715335911996</v>
      </c>
      <c r="AA69" s="57">
        <f>AA63*MWhPerYearPerMW*VLOOKUP(AA$10,QGenFrct,2)*'Input Page'!$D29</f>
        <v>2635.0675595028001</v>
      </c>
      <c r="AB69" s="57">
        <f>AB63*MWhPerYearPerMW*VLOOKUP(AB$10,QGenFrct,2)*'Input Page'!$D29</f>
        <v>1102.2504824063997</v>
      </c>
      <c r="AC69" s="57">
        <f>AC63*MWhPerYearPerMW*VLOOKUP(AC$10,QGenFrct,2)*'Input Page'!$D29</f>
        <v>1463.9264219460001</v>
      </c>
      <c r="AD69" s="57">
        <f>AD63*MWhPerYearPerMW*VLOOKUP(AD$10,QGenFrct,2)*'Input Page'!$D29</f>
        <v>2790.0715335911996</v>
      </c>
      <c r="AE69" s="57">
        <f>AE63*MWhPerYearPerMW*VLOOKUP(AE$10,QGenFrct,2)*'Input Page'!$D29</f>
        <v>2635.0675595028001</v>
      </c>
      <c r="AF69" s="57">
        <f>AF63*MWhPerYearPerMW*VLOOKUP(AF$10,QGenFrct,2)*'Input Page'!$D29</f>
        <v>1102.2504824063997</v>
      </c>
      <c r="AG69" s="57">
        <f>AG63*MWhPerYearPerMW*VLOOKUP(AG$10,QGenFrct,2)*'Input Page'!$D29</f>
        <v>1463.9264219460001</v>
      </c>
      <c r="AH69" s="57">
        <f>AH63*MWhPerYearPerMW*VLOOKUP(AH$10,QGenFrct,2)*'Input Page'!$D29</f>
        <v>2790.0715335911996</v>
      </c>
      <c r="AI69" s="57">
        <f>AI63*MWhPerYearPerMW*VLOOKUP(AI$10,QGenFrct,2)*'Input Page'!$D29</f>
        <v>2635.0675595028001</v>
      </c>
      <c r="AJ69" s="57">
        <f>AJ63*MWhPerYearPerMW*VLOOKUP(AJ$10,QGenFrct,2)*'Input Page'!$D29</f>
        <v>1102.2504824063997</v>
      </c>
      <c r="AK69" s="57">
        <f>AK63*MWhPerYearPerMW*VLOOKUP(AK$10,QGenFrct,2)*'Input Page'!$D29</f>
        <v>1463.9264219460001</v>
      </c>
      <c r="AL69" s="57">
        <f>AL63*MWhPerYearPerMW*VLOOKUP(AL$10,QGenFrct,2)*'Input Page'!$D29</f>
        <v>2790.0715335911996</v>
      </c>
      <c r="AM69" s="57">
        <f>AM63*MWhPerYearPerMW*VLOOKUP(AM$10,QGenFrct,2)*'Input Page'!$D29</f>
        <v>2635.0675595028001</v>
      </c>
      <c r="AN69" s="57">
        <f>AN63*MWhPerYearPerMW*VLOOKUP(AN$10,QGenFrct,2)*'Input Page'!$D29</f>
        <v>1102.2504824063997</v>
      </c>
      <c r="AO69" s="57">
        <f>AO63*MWhPerYearPerMW*VLOOKUP(AO$10,QGenFrct,2)*'Input Page'!$D29</f>
        <v>1463.9264219460001</v>
      </c>
      <c r="AP69" s="57">
        <f>AP63*MWhPerYearPerMW*VLOOKUP(AP$10,QGenFrct,2)*'Input Page'!$D29</f>
        <v>2790.0715335911996</v>
      </c>
      <c r="AQ69" s="57">
        <f>AQ63*MWhPerYearPerMW*VLOOKUP(AQ$10,QGenFrct,2)*'Input Page'!$D29</f>
        <v>2635.0675595028001</v>
      </c>
      <c r="AR69" s="57">
        <f>AR63*MWhPerYearPerMW*VLOOKUP(AR$10,QGenFrct,2)*'Input Page'!$D29</f>
        <v>1102.2504824063997</v>
      </c>
      <c r="AS69" s="57" t="e">
        <f>AS63*MWhPerYearPerMW*VLOOKUP(AS$10,QGenFrct,2)*'Input Page'!$D29</f>
        <v>#REF!</v>
      </c>
      <c r="AT69" s="57" t="e">
        <f>AT63*MWhPerYearPerMW*VLOOKUP(AT$10,QGenFrct,2)*'Input Page'!$D29</f>
        <v>#REF!</v>
      </c>
      <c r="AU69" s="57" t="e">
        <f>AU63*MWhPerYearPerMW*VLOOKUP(AU$10,QGenFrct,2)*'Input Page'!$D29</f>
        <v>#REF!</v>
      </c>
      <c r="AV69" s="57" t="e">
        <f>AV63*MWhPerYearPerMW*VLOOKUP(AV$10,QGenFrct,2)*'Input Page'!$D29</f>
        <v>#REF!</v>
      </c>
      <c r="AW69" s="57" t="e">
        <f>AW63*MWhPerYearPerMW*VLOOKUP(AW$10,QGenFrct,2)*'Input Page'!$D29</f>
        <v>#REF!</v>
      </c>
      <c r="AX69" s="57" t="e">
        <f>AX63*MWhPerYearPerMW*VLOOKUP(AX$10,QGenFrct,2)*'Input Page'!$D29</f>
        <v>#REF!</v>
      </c>
      <c r="AY69" s="57" t="e">
        <f>AY63*MWhPerYearPerMW*VLOOKUP(AY$10,QGenFrct,2)*'Input Page'!$D29</f>
        <v>#REF!</v>
      </c>
      <c r="AZ69" s="57" t="e">
        <f>AZ63*MWhPerYearPerMW*VLOOKUP(AZ$10,QGenFrct,2)*'Input Page'!$D29</f>
        <v>#REF!</v>
      </c>
      <c r="BA69" s="57" t="e">
        <f>BA63*MWhPerYearPerMW*VLOOKUP(BA$10,QGenFrct,2)*'Input Page'!$D29</f>
        <v>#REF!</v>
      </c>
      <c r="BB69" s="57" t="e">
        <f>BB63*MWhPerYearPerMW*VLOOKUP(BB$10,QGenFrct,2)*'Input Page'!$D29</f>
        <v>#REF!</v>
      </c>
      <c r="BC69" s="57" t="e">
        <f>BC63*MWhPerYearPerMW*VLOOKUP(BC$10,QGenFrct,2)*'Input Page'!$D29</f>
        <v>#REF!</v>
      </c>
      <c r="BD69" s="57" t="e">
        <f>BD63*MWhPerYearPerMW*VLOOKUP(BD$10,QGenFrct,2)*'Input Page'!$D29</f>
        <v>#REF!</v>
      </c>
      <c r="BE69" s="57" t="e">
        <f>BE63*MWhPerYearPerMW*VLOOKUP(BE$10,QGenFrct,2)*'Input Page'!$D29</f>
        <v>#REF!</v>
      </c>
      <c r="BF69" s="57" t="e">
        <f>BF63*MWhPerYearPerMW*VLOOKUP(BF$10,QGenFrct,2)*'Input Page'!$D29</f>
        <v>#REF!</v>
      </c>
      <c r="BG69" s="57" t="e">
        <f>BG63*MWhPerYearPerMW*VLOOKUP(BG$10,QGenFrct,2)*'Input Page'!$D29</f>
        <v>#REF!</v>
      </c>
      <c r="BH69" s="57" t="e">
        <f>BH63*MWhPerYearPerMW*VLOOKUP(BH$10,QGenFrct,2)*'Input Page'!$D29</f>
        <v>#REF!</v>
      </c>
      <c r="BI69" s="57" t="e">
        <f>BI63*MWhPerYearPerMW*VLOOKUP(BI$10,QGenFrct,2)*'Input Page'!$D29</f>
        <v>#REF!</v>
      </c>
      <c r="BJ69" s="57" t="e">
        <f>BJ63*MWhPerYearPerMW*VLOOKUP(BJ$10,QGenFrct,2)*'Input Page'!$D29</f>
        <v>#REF!</v>
      </c>
      <c r="BK69" s="57" t="e">
        <f>BK63*MWhPerYearPerMW*VLOOKUP(BK$10,QGenFrct,2)*'Input Page'!$D29</f>
        <v>#REF!</v>
      </c>
      <c r="BL69" s="57" t="e">
        <f>BL63*MWhPerYearPerMW*VLOOKUP(BL$10,QGenFrct,2)*'Input Page'!$D29</f>
        <v>#REF!</v>
      </c>
      <c r="BM69" s="57" t="e">
        <f>BM63*MWhPerYearPerMW*VLOOKUP(BM$10,QGenFrct,2)*'Input Page'!$D29</f>
        <v>#REF!</v>
      </c>
      <c r="BN69" s="57" t="e">
        <f>BN63*MWhPerYearPerMW*VLOOKUP(BN$10,QGenFrct,2)*'Input Page'!$D29</f>
        <v>#REF!</v>
      </c>
      <c r="BO69" s="57" t="e">
        <f>BO63*MWhPerYearPerMW*VLOOKUP(BO$10,QGenFrct,2)*'Input Page'!$D29</f>
        <v>#REF!</v>
      </c>
      <c r="BP69" s="57" t="e">
        <f>BP63*MWhPerYearPerMW*VLOOKUP(BP$10,QGenFrct,2)*'Input Page'!$D29</f>
        <v>#REF!</v>
      </c>
      <c r="BQ69" s="57" t="e">
        <f>BQ63*MWhPerYearPerMW*VLOOKUP(BQ$10,QGenFrct,2)*'Input Page'!$D29</f>
        <v>#REF!</v>
      </c>
      <c r="BR69" s="57" t="e">
        <f>BR63*MWhPerYearPerMW*VLOOKUP(BR$10,QGenFrct,2)*'Input Page'!$D29</f>
        <v>#REF!</v>
      </c>
      <c r="BS69" s="57" t="e">
        <f>BS63*MWhPerYearPerMW*VLOOKUP(BS$10,QGenFrct,2)*'Input Page'!$D29</f>
        <v>#REF!</v>
      </c>
      <c r="BT69" s="57" t="e">
        <f>BT63*MWhPerYearPerMW*VLOOKUP(BT$10,QGenFrct,2)*'Input Page'!$D29</f>
        <v>#REF!</v>
      </c>
      <c r="BU69" s="57" t="e">
        <f>BU63*MWhPerYearPerMW*VLOOKUP(BU$10,QGenFrct,2)*'Input Page'!$D29</f>
        <v>#REF!</v>
      </c>
      <c r="BV69" s="57" t="e">
        <f>BV63*MWhPerYearPerMW*VLOOKUP(BV$10,QGenFrct,2)*'Input Page'!$D29</f>
        <v>#REF!</v>
      </c>
      <c r="BW69" s="57" t="e">
        <f>BW63*MWhPerYearPerMW*VLOOKUP(BW$10,QGenFrct,2)*'Input Page'!$D29</f>
        <v>#REF!</v>
      </c>
      <c r="BX69" s="57" t="e">
        <f>BX63*MWhPerYearPerMW*VLOOKUP(BX$10,QGenFrct,2)*'Input Page'!$D29</f>
        <v>#REF!</v>
      </c>
      <c r="CB69" s="20"/>
    </row>
    <row r="70" spans="2:80">
      <c r="C70" s="37" t="str">
        <f>C23</f>
        <v>Managed Growth</v>
      </c>
      <c r="E70" s="57">
        <f>E64*MWhPerYearPerMW*VLOOKUP(E$10,QGenFrct,2)*'Input Page'!$D30</f>
        <v>0</v>
      </c>
      <c r="F70" s="57">
        <f>F64*MWhPerYearPerMW*VLOOKUP(F$10,QGenFrct,2)*'Input Page'!$D30</f>
        <v>0</v>
      </c>
      <c r="G70" s="57">
        <f>G64*MWhPerYearPerMW*VLOOKUP(G$10,QGenFrct,2)*'Input Page'!$D30</f>
        <v>0</v>
      </c>
      <c r="H70" s="57">
        <f>H64*MWhPerYearPerMW*VLOOKUP(H$10,QGenFrct,2)*'Input Page'!$D30</f>
        <v>0</v>
      </c>
      <c r="I70" s="57">
        <f>I64*MWhPerYearPerMW*VLOOKUP(I$10,QGenFrct,2)*'Input Page'!$D30</f>
        <v>1327.916327813793</v>
      </c>
      <c r="J70" s="57">
        <f>J64*MWhPerYearPerMW*VLOOKUP(J$10,QGenFrct,2)*'Input Page'!$D30</f>
        <v>2530.852295362758</v>
      </c>
      <c r="K70" s="57">
        <f>K64*MWhPerYearPerMW*VLOOKUP(K$10,QGenFrct,2)*'Input Page'!$D30</f>
        <v>2390.2493900648274</v>
      </c>
      <c r="L70" s="57">
        <f>L64*MWhPerYearPerMW*VLOOKUP(L$10,QGenFrct,2)*'Input Page'!$D30</f>
        <v>999.84288211862042</v>
      </c>
      <c r="M70" s="57">
        <f>M64*MWhPerYearPerMW*VLOOKUP(M$10,QGenFrct,2)*'Input Page'!$D30</f>
        <v>1327.916327813793</v>
      </c>
      <c r="N70" s="57">
        <f>N64*MWhPerYearPerMW*VLOOKUP(N$10,QGenFrct,2)*'Input Page'!$D30</f>
        <v>2530.852295362758</v>
      </c>
      <c r="O70" s="57">
        <f>O64*MWhPerYearPerMW*VLOOKUP(O$10,QGenFrct,2)*'Input Page'!$D30</f>
        <v>2390.2493900648274</v>
      </c>
      <c r="P70" s="57">
        <f>P64*MWhPerYearPerMW*VLOOKUP(P$10,QGenFrct,2)*'Input Page'!$D30</f>
        <v>999.84288211862042</v>
      </c>
      <c r="Q70" s="57">
        <f>Q64*MWhPerYearPerMW*VLOOKUP(Q$10,QGenFrct,2)*'Input Page'!$D30</f>
        <v>1327.916327813793</v>
      </c>
      <c r="R70" s="57">
        <f>R64*MWhPerYearPerMW*VLOOKUP(R$10,QGenFrct,2)*'Input Page'!$D30</f>
        <v>2530.852295362758</v>
      </c>
      <c r="S70" s="57">
        <f>S64*MWhPerYearPerMW*VLOOKUP(S$10,QGenFrct,2)*'Input Page'!$D30</f>
        <v>2390.2493900648274</v>
      </c>
      <c r="T70" s="57">
        <f>T64*MWhPerYearPerMW*VLOOKUP(T$10,QGenFrct,2)*'Input Page'!$D30</f>
        <v>999.84288211862042</v>
      </c>
      <c r="U70" s="57">
        <f>U64*MWhPerYearPerMW*VLOOKUP(U$10,QGenFrct,2)*'Input Page'!$D30</f>
        <v>1327.916327813793</v>
      </c>
      <c r="V70" s="57">
        <f>V64*MWhPerYearPerMW*VLOOKUP(V$10,QGenFrct,2)*'Input Page'!$D30</f>
        <v>2530.852295362758</v>
      </c>
      <c r="W70" s="57">
        <f>W64*MWhPerYearPerMW*VLOOKUP(W$10,QGenFrct,2)*'Input Page'!$D30</f>
        <v>2390.2493900648274</v>
      </c>
      <c r="X70" s="57">
        <f>X64*MWhPerYearPerMW*VLOOKUP(X$10,QGenFrct,2)*'Input Page'!$D30</f>
        <v>999.84288211862042</v>
      </c>
      <c r="Y70" s="57">
        <f>Y64*MWhPerYearPerMW*VLOOKUP(Y$10,QGenFrct,2)*'Input Page'!$D30</f>
        <v>1327.916327813793</v>
      </c>
      <c r="Z70" s="57">
        <f>Z64*MWhPerYearPerMW*VLOOKUP(Z$10,QGenFrct,2)*'Input Page'!$D30</f>
        <v>2530.852295362758</v>
      </c>
      <c r="AA70" s="57">
        <f>AA64*MWhPerYearPerMW*VLOOKUP(AA$10,QGenFrct,2)*'Input Page'!$D30</f>
        <v>2390.2493900648274</v>
      </c>
      <c r="AB70" s="57">
        <f>AB64*MWhPerYearPerMW*VLOOKUP(AB$10,QGenFrct,2)*'Input Page'!$D30</f>
        <v>999.84288211862042</v>
      </c>
      <c r="AC70" s="57">
        <f>AC64*MWhPerYearPerMW*VLOOKUP(AC$10,QGenFrct,2)*'Input Page'!$D30</f>
        <v>1327.916327813793</v>
      </c>
      <c r="AD70" s="57">
        <f>AD64*MWhPerYearPerMW*VLOOKUP(AD$10,QGenFrct,2)*'Input Page'!$D30</f>
        <v>2530.852295362758</v>
      </c>
      <c r="AE70" s="57">
        <f>AE64*MWhPerYearPerMW*VLOOKUP(AE$10,QGenFrct,2)*'Input Page'!$D30</f>
        <v>2390.2493900648274</v>
      </c>
      <c r="AF70" s="57">
        <f>AF64*MWhPerYearPerMW*VLOOKUP(AF$10,QGenFrct,2)*'Input Page'!$D30</f>
        <v>999.84288211862042</v>
      </c>
      <c r="AG70" s="57">
        <f>AG64*MWhPerYearPerMW*VLOOKUP(AG$10,QGenFrct,2)*'Input Page'!$D30</f>
        <v>1327.916327813793</v>
      </c>
      <c r="AH70" s="57">
        <f>AH64*MWhPerYearPerMW*VLOOKUP(AH$10,QGenFrct,2)*'Input Page'!$D30</f>
        <v>2530.852295362758</v>
      </c>
      <c r="AI70" s="57">
        <f>AI64*MWhPerYearPerMW*VLOOKUP(AI$10,QGenFrct,2)*'Input Page'!$D30</f>
        <v>2390.2493900648274</v>
      </c>
      <c r="AJ70" s="57">
        <f>AJ64*MWhPerYearPerMW*VLOOKUP(AJ$10,QGenFrct,2)*'Input Page'!$D30</f>
        <v>999.84288211862042</v>
      </c>
      <c r="AK70" s="57">
        <f>AK64*MWhPerYearPerMW*VLOOKUP(AK$10,QGenFrct,2)*'Input Page'!$D30</f>
        <v>1327.916327813793</v>
      </c>
      <c r="AL70" s="57">
        <f>AL64*MWhPerYearPerMW*VLOOKUP(AL$10,QGenFrct,2)*'Input Page'!$D30</f>
        <v>2530.852295362758</v>
      </c>
      <c r="AM70" s="57">
        <f>AM64*MWhPerYearPerMW*VLOOKUP(AM$10,QGenFrct,2)*'Input Page'!$D30</f>
        <v>2390.2493900648274</v>
      </c>
      <c r="AN70" s="57">
        <f>AN64*MWhPerYearPerMW*VLOOKUP(AN$10,QGenFrct,2)*'Input Page'!$D30</f>
        <v>999.84288211862042</v>
      </c>
      <c r="AO70" s="57">
        <f>AO64*MWhPerYearPerMW*VLOOKUP(AO$10,QGenFrct,2)*'Input Page'!$D30</f>
        <v>1327.916327813793</v>
      </c>
      <c r="AP70" s="57">
        <f>AP64*MWhPerYearPerMW*VLOOKUP(AP$10,QGenFrct,2)*'Input Page'!$D30</f>
        <v>2530.852295362758</v>
      </c>
      <c r="AQ70" s="57">
        <f>AQ64*MWhPerYearPerMW*VLOOKUP(AQ$10,QGenFrct,2)*'Input Page'!$D30</f>
        <v>2390.2493900648274</v>
      </c>
      <c r="AR70" s="57">
        <f>AR64*MWhPerYearPerMW*VLOOKUP(AR$10,QGenFrct,2)*'Input Page'!$D30</f>
        <v>999.84288211862042</v>
      </c>
      <c r="AS70" s="57" t="e">
        <f>AS64*MWhPerYearPerMW*VLOOKUP(AS$10,QGenFrct,2)*'Input Page'!$D30</f>
        <v>#REF!</v>
      </c>
      <c r="AT70" s="57" t="e">
        <f>AT64*MWhPerYearPerMW*VLOOKUP(AT$10,QGenFrct,2)*'Input Page'!$D30</f>
        <v>#REF!</v>
      </c>
      <c r="AU70" s="57" t="e">
        <f>AU64*MWhPerYearPerMW*VLOOKUP(AU$10,QGenFrct,2)*'Input Page'!$D30</f>
        <v>#REF!</v>
      </c>
      <c r="AV70" s="57" t="e">
        <f>AV64*MWhPerYearPerMW*VLOOKUP(AV$10,QGenFrct,2)*'Input Page'!$D30</f>
        <v>#REF!</v>
      </c>
      <c r="AW70" s="57" t="e">
        <f>AW64*MWhPerYearPerMW*VLOOKUP(AW$10,QGenFrct,2)*'Input Page'!$D30</f>
        <v>#REF!</v>
      </c>
      <c r="AX70" s="57" t="e">
        <f>AX64*MWhPerYearPerMW*VLOOKUP(AX$10,QGenFrct,2)*'Input Page'!$D30</f>
        <v>#REF!</v>
      </c>
      <c r="AY70" s="57" t="e">
        <f>AY64*MWhPerYearPerMW*VLOOKUP(AY$10,QGenFrct,2)*'Input Page'!$D30</f>
        <v>#REF!</v>
      </c>
      <c r="AZ70" s="57" t="e">
        <f>AZ64*MWhPerYearPerMW*VLOOKUP(AZ$10,QGenFrct,2)*'Input Page'!$D30</f>
        <v>#REF!</v>
      </c>
      <c r="BA70" s="57" t="e">
        <f>BA64*MWhPerYearPerMW*VLOOKUP(BA$10,QGenFrct,2)*'Input Page'!$D30</f>
        <v>#REF!</v>
      </c>
      <c r="BB70" s="57" t="e">
        <f>BB64*MWhPerYearPerMW*VLOOKUP(BB$10,QGenFrct,2)*'Input Page'!$D30</f>
        <v>#REF!</v>
      </c>
      <c r="BC70" s="57" t="e">
        <f>BC64*MWhPerYearPerMW*VLOOKUP(BC$10,QGenFrct,2)*'Input Page'!$D30</f>
        <v>#REF!</v>
      </c>
      <c r="BD70" s="57" t="e">
        <f>BD64*MWhPerYearPerMW*VLOOKUP(BD$10,QGenFrct,2)*'Input Page'!$D30</f>
        <v>#REF!</v>
      </c>
      <c r="BE70" s="57" t="e">
        <f>BE64*MWhPerYearPerMW*VLOOKUP(BE$10,QGenFrct,2)*'Input Page'!$D30</f>
        <v>#REF!</v>
      </c>
      <c r="BF70" s="57" t="e">
        <f>BF64*MWhPerYearPerMW*VLOOKUP(BF$10,QGenFrct,2)*'Input Page'!$D30</f>
        <v>#REF!</v>
      </c>
      <c r="BG70" s="57" t="e">
        <f>BG64*MWhPerYearPerMW*VLOOKUP(BG$10,QGenFrct,2)*'Input Page'!$D30</f>
        <v>#REF!</v>
      </c>
      <c r="BH70" s="57" t="e">
        <f>BH64*MWhPerYearPerMW*VLOOKUP(BH$10,QGenFrct,2)*'Input Page'!$D30</f>
        <v>#REF!</v>
      </c>
      <c r="BI70" s="57" t="e">
        <f>BI64*MWhPerYearPerMW*VLOOKUP(BI$10,QGenFrct,2)*'Input Page'!$D30</f>
        <v>#REF!</v>
      </c>
      <c r="BJ70" s="57" t="e">
        <f>BJ64*MWhPerYearPerMW*VLOOKUP(BJ$10,QGenFrct,2)*'Input Page'!$D30</f>
        <v>#REF!</v>
      </c>
      <c r="BK70" s="57" t="e">
        <f>BK64*MWhPerYearPerMW*VLOOKUP(BK$10,QGenFrct,2)*'Input Page'!$D30</f>
        <v>#REF!</v>
      </c>
      <c r="BL70" s="57" t="e">
        <f>BL64*MWhPerYearPerMW*VLOOKUP(BL$10,QGenFrct,2)*'Input Page'!$D30</f>
        <v>#REF!</v>
      </c>
      <c r="BM70" s="57" t="e">
        <f>BM64*MWhPerYearPerMW*VLOOKUP(BM$10,QGenFrct,2)*'Input Page'!$D30</f>
        <v>#REF!</v>
      </c>
      <c r="BN70" s="57" t="e">
        <f>BN64*MWhPerYearPerMW*VLOOKUP(BN$10,QGenFrct,2)*'Input Page'!$D30</f>
        <v>#REF!</v>
      </c>
      <c r="BO70" s="57" t="e">
        <f>BO64*MWhPerYearPerMW*VLOOKUP(BO$10,QGenFrct,2)*'Input Page'!$D30</f>
        <v>#REF!</v>
      </c>
      <c r="BP70" s="57" t="e">
        <f>BP64*MWhPerYearPerMW*VLOOKUP(BP$10,QGenFrct,2)*'Input Page'!$D30</f>
        <v>#REF!</v>
      </c>
      <c r="BQ70" s="57" t="e">
        <f>BQ64*MWhPerYearPerMW*VLOOKUP(BQ$10,QGenFrct,2)*'Input Page'!$D30</f>
        <v>#REF!</v>
      </c>
      <c r="BR70" s="57" t="e">
        <f>BR64*MWhPerYearPerMW*VLOOKUP(BR$10,QGenFrct,2)*'Input Page'!$D30</f>
        <v>#REF!</v>
      </c>
      <c r="BS70" s="57" t="e">
        <f>BS64*MWhPerYearPerMW*VLOOKUP(BS$10,QGenFrct,2)*'Input Page'!$D30</f>
        <v>#REF!</v>
      </c>
      <c r="BT70" s="57" t="e">
        <f>BT64*MWhPerYearPerMW*VLOOKUP(BT$10,QGenFrct,2)*'Input Page'!$D30</f>
        <v>#REF!</v>
      </c>
      <c r="BU70" s="57" t="e">
        <f>BU64*MWhPerYearPerMW*VLOOKUP(BU$10,QGenFrct,2)*'Input Page'!$D30</f>
        <v>#REF!</v>
      </c>
      <c r="BV70" s="57" t="e">
        <f>BV64*MWhPerYearPerMW*VLOOKUP(BV$10,QGenFrct,2)*'Input Page'!$D30</f>
        <v>#REF!</v>
      </c>
      <c r="BW70" s="57" t="e">
        <f>BW64*MWhPerYearPerMW*VLOOKUP(BW$10,QGenFrct,2)*'Input Page'!$D30</f>
        <v>#REF!</v>
      </c>
      <c r="BX70" s="57" t="e">
        <f>BX64*MWhPerYearPerMW*VLOOKUP(BX$10,QGenFrct,2)*'Input Page'!$D30</f>
        <v>#REF!</v>
      </c>
      <c r="CB70" s="20"/>
    </row>
    <row r="72" spans="2:80" ht="15.75" thickBot="1"/>
    <row r="73" spans="2:80" ht="21.75" thickBot="1">
      <c r="B73" s="29" t="s">
        <v>66</v>
      </c>
      <c r="E73" s="155">
        <f>H9</f>
        <v>2014</v>
      </c>
      <c r="F73" s="156"/>
      <c r="G73" s="156"/>
      <c r="H73" s="157"/>
      <c r="I73" s="155">
        <f>L9</f>
        <v>2015</v>
      </c>
      <c r="J73" s="156"/>
      <c r="K73" s="156"/>
      <c r="L73" s="157"/>
      <c r="M73" s="155">
        <f>P9</f>
        <v>2016</v>
      </c>
      <c r="N73" s="156"/>
      <c r="O73" s="156"/>
      <c r="P73" s="157"/>
      <c r="Q73" s="155">
        <f>T9</f>
        <v>2017</v>
      </c>
      <c r="R73" s="156"/>
      <c r="S73" s="156"/>
      <c r="T73" s="157"/>
      <c r="U73" s="155">
        <f>X9</f>
        <v>2018</v>
      </c>
      <c r="V73" s="156"/>
      <c r="W73" s="156"/>
      <c r="X73" s="157"/>
      <c r="Y73" s="155">
        <f>AB9</f>
        <v>2019</v>
      </c>
      <c r="Z73" s="156"/>
      <c r="AA73" s="156"/>
      <c r="AB73" s="157"/>
      <c r="AC73" s="155">
        <f>AF9</f>
        <v>2020</v>
      </c>
      <c r="AD73" s="156"/>
      <c r="AE73" s="156"/>
      <c r="AF73" s="157"/>
      <c r="AG73" s="155">
        <f>AJ9</f>
        <v>2021</v>
      </c>
      <c r="AH73" s="156"/>
      <c r="AI73" s="156"/>
      <c r="AJ73" s="157"/>
      <c r="AK73" s="155">
        <f>AN9</f>
        <v>2022</v>
      </c>
      <c r="AL73" s="156"/>
      <c r="AM73" s="156"/>
      <c r="AN73" s="157"/>
      <c r="AO73" s="155">
        <f>AR9</f>
        <v>2023</v>
      </c>
      <c r="AP73" s="156"/>
      <c r="AQ73" s="156"/>
      <c r="AR73" s="157"/>
      <c r="AS73" s="155">
        <f>AV9</f>
        <v>2024</v>
      </c>
      <c r="AT73" s="156"/>
      <c r="AU73" s="156"/>
      <c r="AV73" s="157"/>
      <c r="AW73" s="155">
        <f>AZ9</f>
        <v>2025</v>
      </c>
      <c r="AX73" s="156"/>
      <c r="AY73" s="156"/>
      <c r="AZ73" s="157"/>
      <c r="BA73" s="155">
        <f>BD9</f>
        <v>2026</v>
      </c>
      <c r="BB73" s="156"/>
      <c r="BC73" s="156"/>
      <c r="BD73" s="157"/>
      <c r="BE73" s="155">
        <f>BH9</f>
        <v>2027</v>
      </c>
      <c r="BF73" s="156"/>
      <c r="BG73" s="156"/>
      <c r="BH73" s="157"/>
      <c r="BI73" s="155">
        <f>BL9</f>
        <v>2028</v>
      </c>
      <c r="BJ73" s="156"/>
      <c r="BK73" s="156"/>
      <c r="BL73" s="157"/>
      <c r="BM73" s="155">
        <f>BP9</f>
        <v>2029</v>
      </c>
      <c r="BN73" s="156"/>
      <c r="BO73" s="156"/>
      <c r="BP73" s="157"/>
      <c r="BQ73" s="155">
        <f>BT9</f>
        <v>2030</v>
      </c>
      <c r="BR73" s="156"/>
      <c r="BS73" s="156"/>
      <c r="BT73" s="157"/>
      <c r="BU73" s="156">
        <f>BX9</f>
        <v>2031</v>
      </c>
      <c r="BV73" s="156"/>
      <c r="BW73" s="156"/>
      <c r="BX73" s="157"/>
    </row>
    <row r="75" spans="2:80">
      <c r="C75" s="33" t="s">
        <v>67</v>
      </c>
      <c r="E75" s="158">
        <f>SUM(E67:H70)</f>
        <v>26410.692752538049</v>
      </c>
      <c r="F75" s="158"/>
      <c r="G75" s="158"/>
      <c r="H75" s="158"/>
      <c r="I75" s="158">
        <f>SUM(I67:L70)</f>
        <v>97874.584053041981</v>
      </c>
      <c r="J75" s="158"/>
      <c r="K75" s="158"/>
      <c r="L75" s="158"/>
      <c r="M75" s="158">
        <f>SUM(M67:P70)</f>
        <v>97874.584053041981</v>
      </c>
      <c r="N75" s="158"/>
      <c r="O75" s="158"/>
      <c r="P75" s="158"/>
      <c r="Q75" s="158">
        <f>SUM(Q67:T70)</f>
        <v>97874.584053041981</v>
      </c>
      <c r="R75" s="158"/>
      <c r="S75" s="158"/>
      <c r="T75" s="158"/>
      <c r="U75" s="158">
        <f>SUM(U67:X70)</f>
        <v>97874.584053041981</v>
      </c>
      <c r="V75" s="158"/>
      <c r="W75" s="158"/>
      <c r="X75" s="158"/>
      <c r="Y75" s="158">
        <f>SUM(Y67:AB70)</f>
        <v>97874.584053041981</v>
      </c>
      <c r="Z75" s="158"/>
      <c r="AA75" s="158"/>
      <c r="AB75" s="158"/>
      <c r="AC75" s="158">
        <f>SUM(AC67:AF70)</f>
        <v>97874.584053041981</v>
      </c>
      <c r="AD75" s="158"/>
      <c r="AE75" s="158"/>
      <c r="AF75" s="158"/>
      <c r="AG75" s="158">
        <f>SUM(AG67:AJ70)</f>
        <v>97874.584053041981</v>
      </c>
      <c r="AH75" s="158"/>
      <c r="AI75" s="158"/>
      <c r="AJ75" s="158"/>
      <c r="AK75" s="158">
        <f>SUM(AK67:AN70)</f>
        <v>97874.584053041981</v>
      </c>
      <c r="AL75" s="158"/>
      <c r="AM75" s="158"/>
      <c r="AN75" s="158"/>
      <c r="AO75" s="158">
        <f>SUM(AO67:AR70)</f>
        <v>97874.584053041981</v>
      </c>
      <c r="AP75" s="158"/>
      <c r="AQ75" s="158"/>
      <c r="AR75" s="158"/>
      <c r="AS75" s="158" t="e">
        <f>SUM(AS67:AV70)</f>
        <v>#REF!</v>
      </c>
      <c r="AT75" s="158"/>
      <c r="AU75" s="158"/>
      <c r="AV75" s="158"/>
      <c r="AW75" s="158" t="e">
        <f>SUM(AW67:AZ70)</f>
        <v>#REF!</v>
      </c>
      <c r="AX75" s="158"/>
      <c r="AY75" s="158"/>
      <c r="AZ75" s="158"/>
      <c r="BA75" s="158" t="e">
        <f>SUM(BA67:BD70)</f>
        <v>#REF!</v>
      </c>
      <c r="BB75" s="158"/>
      <c r="BC75" s="158"/>
      <c r="BD75" s="158"/>
      <c r="BE75" s="158" t="e">
        <f>SUM(BE67:BH70)</f>
        <v>#REF!</v>
      </c>
      <c r="BF75" s="158"/>
      <c r="BG75" s="158"/>
      <c r="BH75" s="158"/>
      <c r="BI75" s="158" t="e">
        <f>SUM(BI67:BL70)</f>
        <v>#REF!</v>
      </c>
      <c r="BJ75" s="158"/>
      <c r="BK75" s="158"/>
      <c r="BL75" s="158"/>
      <c r="BM75" s="158" t="e">
        <f>SUM(BM67:BP70)</f>
        <v>#REF!</v>
      </c>
      <c r="BN75" s="158"/>
      <c r="BO75" s="158"/>
      <c r="BP75" s="158"/>
      <c r="BQ75" s="158" t="e">
        <f>SUM(BQ67:BT70)</f>
        <v>#REF!</v>
      </c>
      <c r="BR75" s="158"/>
      <c r="BS75" s="158"/>
      <c r="BT75" s="158"/>
      <c r="BU75" s="158" t="e">
        <f>SUM(BU67:BX70)</f>
        <v>#REF!</v>
      </c>
      <c r="BV75" s="158"/>
      <c r="BW75" s="158"/>
      <c r="BX75" s="158"/>
    </row>
    <row r="76" spans="2:80">
      <c r="C76" s="33" t="s">
        <v>68</v>
      </c>
      <c r="E76" s="158">
        <f>SUM(E51:H53)</f>
        <v>0</v>
      </c>
      <c r="F76" s="158"/>
      <c r="G76" s="158"/>
      <c r="H76" s="158"/>
      <c r="I76" s="158">
        <f t="shared" ref="I76" si="18">SUM(I51:L53)</f>
        <v>0</v>
      </c>
      <c r="J76" s="158"/>
      <c r="K76" s="158"/>
      <c r="L76" s="158"/>
      <c r="M76" s="158">
        <f t="shared" ref="M76" si="19">SUM(M51:P53)</f>
        <v>0</v>
      </c>
      <c r="N76" s="158"/>
      <c r="O76" s="158"/>
      <c r="P76" s="158"/>
      <c r="Q76" s="158">
        <f t="shared" ref="Q76" si="20">SUM(Q51:T53)</f>
        <v>0</v>
      </c>
      <c r="R76" s="158"/>
      <c r="S76" s="158"/>
      <c r="T76" s="158"/>
      <c r="U76" s="158">
        <f t="shared" ref="U76" si="21">SUM(U51:X53)</f>
        <v>0</v>
      </c>
      <c r="V76" s="158"/>
      <c r="W76" s="158"/>
      <c r="X76" s="158"/>
      <c r="Y76" s="158">
        <f t="shared" ref="Y76" si="22">SUM(Y51:AB53)</f>
        <v>0</v>
      </c>
      <c r="Z76" s="158"/>
      <c r="AA76" s="158"/>
      <c r="AB76" s="158"/>
      <c r="AC76" s="158">
        <f t="shared" ref="AC76" si="23">SUM(AC51:AF53)</f>
        <v>0</v>
      </c>
      <c r="AD76" s="158"/>
      <c r="AE76" s="158"/>
      <c r="AF76" s="158"/>
      <c r="AG76" s="158">
        <f t="shared" ref="AG76" si="24">SUM(AG51:AJ53)</f>
        <v>0</v>
      </c>
      <c r="AH76" s="158"/>
      <c r="AI76" s="158"/>
      <c r="AJ76" s="158"/>
      <c r="AK76" s="158">
        <f t="shared" ref="AK76" si="25">SUM(AK51:AN53)</f>
        <v>0</v>
      </c>
      <c r="AL76" s="158"/>
      <c r="AM76" s="158"/>
      <c r="AN76" s="158"/>
      <c r="AO76" s="158">
        <f t="shared" ref="AO76" si="26">SUM(AO51:AR53)</f>
        <v>0</v>
      </c>
      <c r="AP76" s="158"/>
      <c r="AQ76" s="158"/>
      <c r="AR76" s="158"/>
      <c r="AS76" s="158">
        <f t="shared" ref="AS76" si="27">SUM(AS51:AV53)</f>
        <v>0</v>
      </c>
      <c r="AT76" s="158"/>
      <c r="AU76" s="158"/>
      <c r="AV76" s="158"/>
      <c r="AW76" s="158">
        <f t="shared" ref="AW76" si="28">SUM(AW51:AZ53)</f>
        <v>0</v>
      </c>
      <c r="AX76" s="158"/>
      <c r="AY76" s="158"/>
      <c r="AZ76" s="158"/>
      <c r="BA76" s="158">
        <f t="shared" ref="BA76" si="29">SUM(BA51:BD53)</f>
        <v>0</v>
      </c>
      <c r="BB76" s="158"/>
      <c r="BC76" s="158"/>
      <c r="BD76" s="158"/>
      <c r="BE76" s="158">
        <f t="shared" ref="BE76" si="30">SUM(BE51:BH53)</f>
        <v>0</v>
      </c>
      <c r="BF76" s="158"/>
      <c r="BG76" s="158"/>
      <c r="BH76" s="158"/>
      <c r="BI76" s="158">
        <f t="shared" ref="BI76" si="31">SUM(BI51:BL53)</f>
        <v>0</v>
      </c>
      <c r="BJ76" s="158"/>
      <c r="BK76" s="158"/>
      <c r="BL76" s="158"/>
      <c r="BM76" s="158">
        <f t="shared" ref="BM76" si="32">SUM(BM51:BP53)</f>
        <v>0</v>
      </c>
      <c r="BN76" s="158"/>
      <c r="BO76" s="158"/>
      <c r="BP76" s="158"/>
      <c r="BQ76" s="158">
        <f t="shared" ref="BQ76" si="33">SUM(BQ51:BT53)</f>
        <v>0</v>
      </c>
      <c r="BR76" s="158"/>
      <c r="BS76" s="158"/>
      <c r="BT76" s="158"/>
      <c r="BU76" s="158">
        <f t="shared" ref="BU76" si="34">SUM(BU51:BX53)</f>
        <v>0</v>
      </c>
      <c r="BV76" s="158"/>
      <c r="BW76" s="158"/>
      <c r="BX76" s="158"/>
    </row>
    <row r="77" spans="2:80">
      <c r="C77" s="33" t="s">
        <v>69</v>
      </c>
      <c r="E77" s="158">
        <f>E56</f>
        <v>0</v>
      </c>
      <c r="F77" s="158"/>
      <c r="G77" s="158"/>
      <c r="H77" s="158"/>
      <c r="I77" s="158">
        <f t="shared" ref="I77" si="35">I56</f>
        <v>0</v>
      </c>
      <c r="J77" s="158"/>
      <c r="K77" s="158"/>
      <c r="L77" s="158"/>
      <c r="M77" s="158">
        <f t="shared" ref="M77" si="36">M56</f>
        <v>0</v>
      </c>
      <c r="N77" s="158"/>
      <c r="O77" s="158"/>
      <c r="P77" s="158"/>
      <c r="Q77" s="158">
        <f t="shared" ref="Q77" si="37">Q56</f>
        <v>0</v>
      </c>
      <c r="R77" s="158"/>
      <c r="S77" s="158"/>
      <c r="T77" s="158"/>
      <c r="U77" s="158">
        <f t="shared" ref="U77" si="38">U56</f>
        <v>0</v>
      </c>
      <c r="V77" s="158"/>
      <c r="W77" s="158"/>
      <c r="X77" s="158"/>
      <c r="Y77" s="158">
        <f t="shared" ref="Y77" si="39">Y56</f>
        <v>0</v>
      </c>
      <c r="Z77" s="158"/>
      <c r="AA77" s="158"/>
      <c r="AB77" s="158"/>
      <c r="AC77" s="158">
        <f t="shared" ref="AC77" si="40">AC56</f>
        <v>0</v>
      </c>
      <c r="AD77" s="158"/>
      <c r="AE77" s="158"/>
      <c r="AF77" s="158"/>
      <c r="AG77" s="158">
        <f t="shared" ref="AG77" si="41">AG56</f>
        <v>0</v>
      </c>
      <c r="AH77" s="158"/>
      <c r="AI77" s="158"/>
      <c r="AJ77" s="158"/>
      <c r="AK77" s="158">
        <f t="shared" ref="AK77" si="42">AK56</f>
        <v>0</v>
      </c>
      <c r="AL77" s="158"/>
      <c r="AM77" s="158"/>
      <c r="AN77" s="158"/>
      <c r="AO77" s="158">
        <f t="shared" ref="AO77" si="43">AO56</f>
        <v>0</v>
      </c>
      <c r="AP77" s="158"/>
      <c r="AQ77" s="158"/>
      <c r="AR77" s="158"/>
      <c r="AS77" s="158">
        <f t="shared" ref="AS77" si="44">AS56</f>
        <v>0</v>
      </c>
      <c r="AT77" s="158"/>
      <c r="AU77" s="158"/>
      <c r="AV77" s="158"/>
      <c r="AW77" s="158">
        <f t="shared" ref="AW77" si="45">AW56</f>
        <v>0</v>
      </c>
      <c r="AX77" s="158"/>
      <c r="AY77" s="158"/>
      <c r="AZ77" s="158"/>
      <c r="BA77" s="158">
        <f t="shared" ref="BA77" si="46">BA56</f>
        <v>0</v>
      </c>
      <c r="BB77" s="158"/>
      <c r="BC77" s="158"/>
      <c r="BD77" s="158"/>
      <c r="BE77" s="158">
        <f t="shared" ref="BE77" si="47">BE56</f>
        <v>0</v>
      </c>
      <c r="BF77" s="158"/>
      <c r="BG77" s="158"/>
      <c r="BH77" s="158"/>
      <c r="BI77" s="158">
        <f t="shared" ref="BI77" si="48">BI56</f>
        <v>0</v>
      </c>
      <c r="BJ77" s="158"/>
      <c r="BK77" s="158"/>
      <c r="BL77" s="158"/>
      <c r="BM77" s="158">
        <f t="shared" ref="BM77" si="49">BM56</f>
        <v>0</v>
      </c>
      <c r="BN77" s="158"/>
      <c r="BO77" s="158"/>
      <c r="BP77" s="158"/>
      <c r="BQ77" s="158">
        <f t="shared" ref="BQ77" si="50">BQ56</f>
        <v>0</v>
      </c>
      <c r="BR77" s="158"/>
      <c r="BS77" s="158"/>
      <c r="BT77" s="158"/>
      <c r="BU77" s="158">
        <f t="shared" ref="BU77" si="51">BU56</f>
        <v>0</v>
      </c>
      <c r="BV77" s="158"/>
      <c r="BW77" s="158"/>
      <c r="BX77" s="158"/>
    </row>
    <row r="78" spans="2:80" ht="15.75" thickBot="1">
      <c r="D78" s="3"/>
      <c r="E78" s="25"/>
      <c r="F78" s="25"/>
      <c r="G78" s="25"/>
      <c r="H78" s="25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  <c r="BN78" s="23"/>
      <c r="BO78" s="23"/>
      <c r="BP78" s="23"/>
      <c r="BQ78" s="23"/>
      <c r="BR78" s="23"/>
      <c r="BS78" s="23"/>
      <c r="BT78" s="23"/>
      <c r="BU78" s="23"/>
      <c r="BV78" s="23"/>
      <c r="BW78" s="23"/>
      <c r="BX78" s="23"/>
      <c r="BY78" s="3"/>
    </row>
    <row r="79" spans="2:80" ht="21.75" thickBot="1">
      <c r="B79" s="31" t="s">
        <v>76</v>
      </c>
      <c r="E79" s="168"/>
      <c r="F79" s="169"/>
      <c r="G79" s="169"/>
      <c r="H79" s="169"/>
      <c r="I79" s="168"/>
      <c r="J79" s="169"/>
      <c r="K79" s="169"/>
      <c r="L79" s="169"/>
      <c r="M79" s="170">
        <f t="shared" ref="M79" si="52">SUM(M75:P77)</f>
        <v>97874.584053041981</v>
      </c>
      <c r="N79" s="171"/>
      <c r="O79" s="171"/>
      <c r="P79" s="171"/>
      <c r="Q79" s="165">
        <f t="shared" ref="Q79" si="53">SUM(Q75:T77)</f>
        <v>97874.584053041981</v>
      </c>
      <c r="R79" s="166"/>
      <c r="S79" s="166"/>
      <c r="T79" s="166"/>
      <c r="U79" s="165">
        <f t="shared" ref="U79" si="54">SUM(U75:X77)</f>
        <v>97874.584053041981</v>
      </c>
      <c r="V79" s="166"/>
      <c r="W79" s="166"/>
      <c r="X79" s="166"/>
      <c r="Y79" s="165">
        <f t="shared" ref="Y79" si="55">SUM(Y75:AB77)</f>
        <v>97874.584053041981</v>
      </c>
      <c r="Z79" s="166"/>
      <c r="AA79" s="166"/>
      <c r="AB79" s="166"/>
      <c r="AC79" s="165">
        <f t="shared" ref="AC79" si="56">SUM(AC75:AF77)</f>
        <v>97874.584053041981</v>
      </c>
      <c r="AD79" s="166"/>
      <c r="AE79" s="166"/>
      <c r="AF79" s="166"/>
      <c r="AG79" s="165">
        <f t="shared" ref="AG79" si="57">SUM(AG75:AJ77)</f>
        <v>97874.584053041981</v>
      </c>
      <c r="AH79" s="166"/>
      <c r="AI79" s="166"/>
      <c r="AJ79" s="166"/>
      <c r="AK79" s="165">
        <f t="shared" ref="AK79" si="58">SUM(AK75:AN77)</f>
        <v>97874.584053041981</v>
      </c>
      <c r="AL79" s="166"/>
      <c r="AM79" s="166"/>
      <c r="AN79" s="166"/>
      <c r="AO79" s="165">
        <f t="shared" ref="AO79" si="59">SUM(AO75:AR77)</f>
        <v>97874.584053041981</v>
      </c>
      <c r="AP79" s="166"/>
      <c r="AQ79" s="166"/>
      <c r="AR79" s="166"/>
      <c r="AS79" s="165" t="e">
        <f t="shared" ref="AS79" si="60">SUM(AS75:AV77)</f>
        <v>#REF!</v>
      </c>
      <c r="AT79" s="166"/>
      <c r="AU79" s="166"/>
      <c r="AV79" s="166"/>
      <c r="AW79" s="165" t="e">
        <f t="shared" ref="AW79" si="61">SUM(AW75:AZ77)</f>
        <v>#REF!</v>
      </c>
      <c r="AX79" s="166"/>
      <c r="AY79" s="166"/>
      <c r="AZ79" s="166"/>
      <c r="BA79" s="165" t="e">
        <f t="shared" ref="BA79" si="62">SUM(BA75:BD77)</f>
        <v>#REF!</v>
      </c>
      <c r="BB79" s="166"/>
      <c r="BC79" s="166"/>
      <c r="BD79" s="166"/>
      <c r="BE79" s="165" t="e">
        <f t="shared" ref="BE79" si="63">SUM(BE75:BH77)</f>
        <v>#REF!</v>
      </c>
      <c r="BF79" s="166"/>
      <c r="BG79" s="166"/>
      <c r="BH79" s="166"/>
      <c r="BI79" s="165" t="e">
        <f t="shared" ref="BI79" si="64">SUM(BI75:BL77)</f>
        <v>#REF!</v>
      </c>
      <c r="BJ79" s="166"/>
      <c r="BK79" s="166"/>
      <c r="BL79" s="166"/>
      <c r="BM79" s="165" t="e">
        <f t="shared" ref="BM79" si="65">SUM(BM75:BP77)</f>
        <v>#REF!</v>
      </c>
      <c r="BN79" s="166"/>
      <c r="BO79" s="166"/>
      <c r="BP79" s="166"/>
      <c r="BQ79" s="165" t="e">
        <f t="shared" ref="BQ79" si="66">SUM(BQ75:BT77)</f>
        <v>#REF!</v>
      </c>
      <c r="BR79" s="166"/>
      <c r="BS79" s="166"/>
      <c r="BT79" s="166"/>
      <c r="BU79" s="165" t="e">
        <f t="shared" ref="BU79" si="67">SUM(BU75:BX77)</f>
        <v>#REF!</v>
      </c>
      <c r="BV79" s="166"/>
      <c r="BW79" s="166"/>
      <c r="BX79" s="167"/>
    </row>
    <row r="80" spans="2:80" ht="21.75" thickBot="1">
      <c r="C80" s="56" t="s">
        <v>79</v>
      </c>
      <c r="E80" s="159">
        <v>41278</v>
      </c>
      <c r="F80" s="160"/>
      <c r="G80" s="160"/>
      <c r="H80" s="160"/>
      <c r="I80" s="159">
        <v>161958</v>
      </c>
      <c r="J80" s="160"/>
      <c r="K80" s="160"/>
      <c r="L80" s="161"/>
      <c r="M80" s="172" t="s">
        <v>85</v>
      </c>
      <c r="N80" s="173"/>
      <c r="O80" s="173"/>
      <c r="P80" s="173"/>
      <c r="Q80" s="173"/>
      <c r="R80" s="173"/>
      <c r="S80" s="173"/>
      <c r="T80" s="173"/>
      <c r="U80" s="173"/>
      <c r="V80" s="173"/>
      <c r="W80" s="173"/>
      <c r="X80" s="173"/>
      <c r="Y80" s="173"/>
      <c r="Z80" s="173"/>
      <c r="AA80" s="173"/>
      <c r="AB80" s="173"/>
      <c r="AC80" s="173"/>
      <c r="AD80" s="173"/>
      <c r="AE80" s="173"/>
      <c r="AF80" s="173"/>
      <c r="AG80" s="173"/>
      <c r="AH80" s="173"/>
      <c r="AI80" s="173"/>
      <c r="AJ80" s="173"/>
      <c r="AK80" s="173"/>
      <c r="AL80" s="173"/>
      <c r="AM80" s="173"/>
      <c r="AN80" s="173"/>
      <c r="AO80" s="173"/>
      <c r="AP80" s="173"/>
      <c r="AQ80" s="173"/>
      <c r="AR80" s="173"/>
      <c r="AS80" s="173"/>
      <c r="AT80" s="173"/>
      <c r="AU80" s="173"/>
      <c r="AV80" s="173"/>
      <c r="AW80" s="173"/>
      <c r="AX80" s="173"/>
      <c r="AY80" s="173"/>
      <c r="AZ80" s="173"/>
      <c r="BA80" s="173"/>
      <c r="BB80" s="173"/>
      <c r="BC80" s="173"/>
      <c r="BD80" s="173"/>
      <c r="BE80" s="173"/>
      <c r="BF80" s="173"/>
      <c r="BG80" s="173"/>
      <c r="BH80" s="173"/>
      <c r="BI80" s="173"/>
      <c r="BJ80" s="173"/>
      <c r="BK80" s="173"/>
      <c r="BL80" s="173"/>
      <c r="BM80" s="173"/>
      <c r="BN80" s="173"/>
      <c r="BO80" s="173"/>
      <c r="BP80" s="173"/>
      <c r="BQ80" s="173"/>
      <c r="BR80" s="173"/>
      <c r="BS80" s="173"/>
      <c r="BT80" s="173"/>
      <c r="BU80" s="173"/>
      <c r="BV80" s="173"/>
      <c r="BW80" s="173"/>
      <c r="BX80" s="173"/>
    </row>
    <row r="81" spans="3:12" ht="10.5" customHeight="1">
      <c r="C81" s="60"/>
      <c r="E81" s="61"/>
      <c r="F81" s="61"/>
      <c r="G81" s="61"/>
      <c r="H81" s="61"/>
      <c r="I81" s="61"/>
      <c r="J81" s="61"/>
      <c r="K81" s="61"/>
      <c r="L81" s="61"/>
    </row>
    <row r="82" spans="3:12" ht="15" customHeight="1">
      <c r="C82" s="162" t="s">
        <v>80</v>
      </c>
    </row>
    <row r="83" spans="3:12">
      <c r="C83" s="163"/>
    </row>
    <row r="84" spans="3:12">
      <c r="C84" s="163"/>
    </row>
    <row r="85" spans="3:12">
      <c r="C85" s="163"/>
    </row>
    <row r="86" spans="3:12">
      <c r="C86" s="163"/>
    </row>
    <row r="87" spans="3:12">
      <c r="C87" s="164"/>
    </row>
  </sheetData>
  <dataConsolidate/>
  <mergeCells count="211">
    <mergeCell ref="E80:H80"/>
    <mergeCell ref="I80:L80"/>
    <mergeCell ref="C82:C87"/>
    <mergeCell ref="BA79:BD79"/>
    <mergeCell ref="BE79:BH79"/>
    <mergeCell ref="BI79:BL79"/>
    <mergeCell ref="BM79:BP79"/>
    <mergeCell ref="BQ79:BT79"/>
    <mergeCell ref="BU79:BX79"/>
    <mergeCell ref="AC79:AF79"/>
    <mergeCell ref="AG79:AJ79"/>
    <mergeCell ref="AK79:AN79"/>
    <mergeCell ref="AO79:AR79"/>
    <mergeCell ref="AS79:AV79"/>
    <mergeCell ref="AW79:AZ79"/>
    <mergeCell ref="E79:H79"/>
    <mergeCell ref="I79:L79"/>
    <mergeCell ref="M79:P79"/>
    <mergeCell ref="Q79:T79"/>
    <mergeCell ref="U79:X79"/>
    <mergeCell ref="Y79:AB79"/>
    <mergeCell ref="M80:BX80"/>
    <mergeCell ref="BM77:BP77"/>
    <mergeCell ref="BQ77:BT77"/>
    <mergeCell ref="BU77:BX77"/>
    <mergeCell ref="AC77:AF77"/>
    <mergeCell ref="AG77:AJ77"/>
    <mergeCell ref="AK77:AN77"/>
    <mergeCell ref="AO77:AR77"/>
    <mergeCell ref="AS77:AV77"/>
    <mergeCell ref="AW77:AZ77"/>
    <mergeCell ref="E77:H77"/>
    <mergeCell ref="I77:L77"/>
    <mergeCell ref="M77:P77"/>
    <mergeCell ref="Q77:T77"/>
    <mergeCell ref="U77:X77"/>
    <mergeCell ref="Y77:AB77"/>
    <mergeCell ref="BA76:BD76"/>
    <mergeCell ref="BE76:BH76"/>
    <mergeCell ref="BI76:BL76"/>
    <mergeCell ref="E76:H76"/>
    <mergeCell ref="I76:L76"/>
    <mergeCell ref="M76:P76"/>
    <mergeCell ref="Q76:T76"/>
    <mergeCell ref="U76:X76"/>
    <mergeCell ref="Y76:AB76"/>
    <mergeCell ref="BA77:BD77"/>
    <mergeCell ref="BE77:BH77"/>
    <mergeCell ref="BI77:BL77"/>
    <mergeCell ref="BM76:BP76"/>
    <mergeCell ref="BQ76:BT76"/>
    <mergeCell ref="BU76:BX76"/>
    <mergeCell ref="AC76:AF76"/>
    <mergeCell ref="AG76:AJ76"/>
    <mergeCell ref="AK76:AN76"/>
    <mergeCell ref="AO76:AR76"/>
    <mergeCell ref="AS76:AV76"/>
    <mergeCell ref="AW76:AZ76"/>
    <mergeCell ref="BM75:BP75"/>
    <mergeCell ref="BQ75:BT75"/>
    <mergeCell ref="BU75:BX75"/>
    <mergeCell ref="AC75:AF75"/>
    <mergeCell ref="AG75:AJ75"/>
    <mergeCell ref="AK75:AN75"/>
    <mergeCell ref="AO75:AR75"/>
    <mergeCell ref="AS75:AV75"/>
    <mergeCell ref="AW75:AZ75"/>
    <mergeCell ref="E75:H75"/>
    <mergeCell ref="I75:L75"/>
    <mergeCell ref="M75:P75"/>
    <mergeCell ref="Q75:T75"/>
    <mergeCell ref="U75:X75"/>
    <mergeCell ref="Y75:AB75"/>
    <mergeCell ref="BA73:BD73"/>
    <mergeCell ref="BE73:BH73"/>
    <mergeCell ref="BI73:BL73"/>
    <mergeCell ref="E73:H73"/>
    <mergeCell ref="I73:L73"/>
    <mergeCell ref="M73:P73"/>
    <mergeCell ref="Q73:T73"/>
    <mergeCell ref="U73:X73"/>
    <mergeCell ref="Y73:AB73"/>
    <mergeCell ref="BA75:BD75"/>
    <mergeCell ref="BE75:BH75"/>
    <mergeCell ref="BI75:BL75"/>
    <mergeCell ref="BM73:BP73"/>
    <mergeCell ref="BQ73:BT73"/>
    <mergeCell ref="BU73:BX73"/>
    <mergeCell ref="AC73:AF73"/>
    <mergeCell ref="AG73:AJ73"/>
    <mergeCell ref="AK73:AN73"/>
    <mergeCell ref="AO73:AR73"/>
    <mergeCell ref="AS73:AV73"/>
    <mergeCell ref="AW73:AZ73"/>
    <mergeCell ref="BM56:BP56"/>
    <mergeCell ref="BQ56:BT56"/>
    <mergeCell ref="BU56:BX56"/>
    <mergeCell ref="AC56:AF56"/>
    <mergeCell ref="AG56:AJ56"/>
    <mergeCell ref="AK56:AN56"/>
    <mergeCell ref="AO56:AR56"/>
    <mergeCell ref="AS56:AV56"/>
    <mergeCell ref="AW56:AZ56"/>
    <mergeCell ref="E56:H56"/>
    <mergeCell ref="I56:L56"/>
    <mergeCell ref="M56:P56"/>
    <mergeCell ref="Q56:T56"/>
    <mergeCell ref="U56:X56"/>
    <mergeCell ref="Y56:AB56"/>
    <mergeCell ref="BA53:BD53"/>
    <mergeCell ref="BE53:BH53"/>
    <mergeCell ref="BI53:BL53"/>
    <mergeCell ref="E53:H53"/>
    <mergeCell ref="I53:L53"/>
    <mergeCell ref="M53:P53"/>
    <mergeCell ref="Q53:T53"/>
    <mergeCell ref="U53:X53"/>
    <mergeCell ref="Y53:AB53"/>
    <mergeCell ref="BA56:BD56"/>
    <mergeCell ref="BE56:BH56"/>
    <mergeCell ref="BI56:BL56"/>
    <mergeCell ref="BM53:BP53"/>
    <mergeCell ref="BQ53:BT53"/>
    <mergeCell ref="BU53:BX53"/>
    <mergeCell ref="AC53:AF53"/>
    <mergeCell ref="AG53:AJ53"/>
    <mergeCell ref="AK53:AN53"/>
    <mergeCell ref="AO53:AR53"/>
    <mergeCell ref="AS53:AV53"/>
    <mergeCell ref="AW53:AZ53"/>
    <mergeCell ref="BA52:BD52"/>
    <mergeCell ref="BE52:BH52"/>
    <mergeCell ref="BI52:BL52"/>
    <mergeCell ref="BM52:BP52"/>
    <mergeCell ref="BQ52:BT52"/>
    <mergeCell ref="BU52:BX52"/>
    <mergeCell ref="AC52:AF52"/>
    <mergeCell ref="AG52:AJ52"/>
    <mergeCell ref="AK52:AN52"/>
    <mergeCell ref="AO52:AR52"/>
    <mergeCell ref="AS52:AV52"/>
    <mergeCell ref="AW52:AZ52"/>
    <mergeCell ref="E52:H52"/>
    <mergeCell ref="I52:L52"/>
    <mergeCell ref="M52:P52"/>
    <mergeCell ref="Q52:T52"/>
    <mergeCell ref="U52:X52"/>
    <mergeCell ref="Y52:AB52"/>
    <mergeCell ref="M42:P42"/>
    <mergeCell ref="Q42:T42"/>
    <mergeCell ref="U42:X42"/>
    <mergeCell ref="Y42:AB42"/>
    <mergeCell ref="E51:H51"/>
    <mergeCell ref="I51:L51"/>
    <mergeCell ref="M51:P51"/>
    <mergeCell ref="Q51:T51"/>
    <mergeCell ref="U51:X51"/>
    <mergeCell ref="Y51:AB51"/>
    <mergeCell ref="AC42:AF42"/>
    <mergeCell ref="AG42:AJ42"/>
    <mergeCell ref="M41:P41"/>
    <mergeCell ref="Q41:T41"/>
    <mergeCell ref="U41:X41"/>
    <mergeCell ref="Y41:AB41"/>
    <mergeCell ref="AC41:AF41"/>
    <mergeCell ref="AG41:AJ41"/>
    <mergeCell ref="BQ14:BT14"/>
    <mergeCell ref="BU14:BX14"/>
    <mergeCell ref="M40:P40"/>
    <mergeCell ref="Q40:T40"/>
    <mergeCell ref="U40:X40"/>
    <mergeCell ref="Y40:AB40"/>
    <mergeCell ref="AC40:AF40"/>
    <mergeCell ref="AG40:AJ40"/>
    <mergeCell ref="AS14:AV14"/>
    <mergeCell ref="AW14:AZ14"/>
    <mergeCell ref="BA14:BD14"/>
    <mergeCell ref="BE14:BH14"/>
    <mergeCell ref="BI14:BL14"/>
    <mergeCell ref="BM14:BP14"/>
    <mergeCell ref="U14:X14"/>
    <mergeCell ref="Y14:AB14"/>
    <mergeCell ref="AC14:AF14"/>
    <mergeCell ref="AG14:AJ14"/>
    <mergeCell ref="AK14:AN14"/>
    <mergeCell ref="AO14:AR14"/>
    <mergeCell ref="B5:D5"/>
    <mergeCell ref="C6:D6"/>
    <mergeCell ref="E14:H14"/>
    <mergeCell ref="I14:L14"/>
    <mergeCell ref="M14:P14"/>
    <mergeCell ref="Q14:T14"/>
    <mergeCell ref="B2:D2"/>
    <mergeCell ref="G2:G4"/>
    <mergeCell ref="I2:P2"/>
    <mergeCell ref="B3:D3"/>
    <mergeCell ref="I3:P3"/>
    <mergeCell ref="B4:D4"/>
    <mergeCell ref="I4:P4"/>
    <mergeCell ref="BM51:BP51"/>
    <mergeCell ref="BQ51:BT51"/>
    <mergeCell ref="BU51:BX51"/>
    <mergeCell ref="AC51:AF51"/>
    <mergeCell ref="AG51:AJ51"/>
    <mergeCell ref="AK51:AN51"/>
    <mergeCell ref="AO51:AR51"/>
    <mergeCell ref="AS51:AV51"/>
    <mergeCell ref="AW51:AZ51"/>
    <mergeCell ref="BA51:BD51"/>
    <mergeCell ref="BE51:BH51"/>
    <mergeCell ref="BI51:BL51"/>
  </mergeCells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11</vt:i4>
      </vt:variant>
    </vt:vector>
  </HeadingPairs>
  <TitlesOfParts>
    <vt:vector size="13" baseType="lpstr">
      <vt:lpstr>Input Page</vt:lpstr>
      <vt:lpstr>Compliance Obligation Worksheet</vt:lpstr>
      <vt:lpstr>'Input Page'!CapFct</vt:lpstr>
      <vt:lpstr>'Input Page'!GoalYear</vt:lpstr>
      <vt:lpstr>'Input Page'!MWhPerYearPerMW</vt:lpstr>
      <vt:lpstr>MWhPerYearPerMW</vt:lpstr>
      <vt:lpstr>'Input Page'!ProgramCap</vt:lpstr>
      <vt:lpstr>ProgramCap</vt:lpstr>
      <vt:lpstr>'Input Page'!QGenFrct</vt:lpstr>
      <vt:lpstr>QGenFrct</vt:lpstr>
      <vt:lpstr>SREC_II_Program_Capacity_Cap</vt:lpstr>
      <vt:lpstr>'Input Page'!SRECTermLimitQ</vt:lpstr>
      <vt:lpstr>SRECTermLimitQ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2014-01-09T01:55:40Z</dcterms:created>
  <dc:creator>DBreger</dc:creator>
  <lastModifiedBy>Mike Judge</lastModifiedBy>
  <dcterms:modified xsi:type="dcterms:W3CDTF">2015-03-27T16:48:35Z</dcterms:modified>
</coreProperties>
</file>