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9080" windowHeight="12075" activeTab="1"/>
  </bookViews>
  <sheets>
    <sheet name="Input Page" sheetId="1" r:id="rId1"/>
    <sheet name="Compliance Obligation Worksheet" sheetId="4" r:id="rId2"/>
  </sheets>
  <definedNames>
    <definedName name="CapFct" localSheetId="0">'Input Page'!$D$24</definedName>
    <definedName name="GoalYear" localSheetId="0">'Input Page'!$D$13</definedName>
    <definedName name="MWhPerYearPerMW" localSheetId="0">'Input Page'!$E$24</definedName>
    <definedName name="MWhPerYearPerMW">'Input Page'!$E$24</definedName>
    <definedName name="ProgramCap" localSheetId="0">'Input Page'!$D$12</definedName>
    <definedName name="ProgramCap">'Input Page'!$D$12</definedName>
    <definedName name="QGenFrct" localSheetId="0">'Input Page'!$C$35:$D$38</definedName>
    <definedName name="QGenFrct">'Input Page'!$C$35:$D$38</definedName>
    <definedName name="SREC_II_Program_Capacity_Cap" comment="ProgamCapacityCap">'Input Page'!$D$12</definedName>
    <definedName name="SRECTermLimitQ" localSheetId="0">'Input Page'!$D$32</definedName>
    <definedName name="SRECTermLimitQ">'Input Page'!$D$32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4" l="1"/>
  <c r="I82" i="4"/>
  <c r="M82" i="4"/>
  <c r="AP19" i="4" l="1"/>
  <c r="BH41" i="4" l="1"/>
  <c r="BG41" i="4"/>
  <c r="BF41" i="4"/>
  <c r="BE41" i="4"/>
  <c r="BH33" i="4"/>
  <c r="BG33" i="4"/>
  <c r="BF33" i="4"/>
  <c r="BE33" i="4"/>
  <c r="BD41" i="4"/>
  <c r="BC41" i="4"/>
  <c r="BB41" i="4"/>
  <c r="BA41" i="4"/>
  <c r="BD33" i="4"/>
  <c r="BC33" i="4"/>
  <c r="BB33" i="4"/>
  <c r="BA33" i="4"/>
  <c r="AZ41" i="4"/>
  <c r="AY41" i="4"/>
  <c r="AX41" i="4"/>
  <c r="AW41" i="4"/>
  <c r="AZ33" i="4"/>
  <c r="AY33" i="4"/>
  <c r="AX33" i="4"/>
  <c r="AW33" i="4"/>
  <c r="AV41" i="4"/>
  <c r="AU41" i="4"/>
  <c r="AT41" i="4"/>
  <c r="AS41" i="4"/>
  <c r="AV33" i="4"/>
  <c r="AU33" i="4"/>
  <c r="AT33" i="4"/>
  <c r="AS33" i="4"/>
  <c r="AR41" i="4"/>
  <c r="AQ41" i="4"/>
  <c r="AP41" i="4"/>
  <c r="AO41" i="4"/>
  <c r="AR33" i="4"/>
  <c r="AQ33" i="4"/>
  <c r="AP33" i="4"/>
  <c r="AO33" i="4"/>
  <c r="AN41" i="4"/>
  <c r="AM41" i="4"/>
  <c r="AL41" i="4"/>
  <c r="AK41" i="4"/>
  <c r="AN33" i="4"/>
  <c r="AM33" i="4"/>
  <c r="AL33" i="4"/>
  <c r="AK33" i="4"/>
  <c r="AJ41" i="4"/>
  <c r="AI41" i="4"/>
  <c r="AH41" i="4"/>
  <c r="AJ33" i="4"/>
  <c r="AI33" i="4"/>
  <c r="AH33" i="4"/>
  <c r="I14" i="4"/>
  <c r="E14" i="4"/>
  <c r="I74" i="4"/>
  <c r="M74" i="4"/>
  <c r="Q74" i="4"/>
  <c r="U74" i="4"/>
  <c r="Y74" i="4"/>
  <c r="AC74" i="4"/>
  <c r="AG74" i="4"/>
  <c r="AK74" i="4"/>
  <c r="AO74" i="4"/>
  <c r="AS74" i="4"/>
  <c r="AW74" i="4"/>
  <c r="BA74" i="4"/>
  <c r="BE74" i="4"/>
  <c r="E74" i="4"/>
  <c r="D11" i="1"/>
  <c r="BE75" i="4" l="1"/>
  <c r="BA75" i="4"/>
  <c r="AW75" i="4"/>
  <c r="AS75" i="4"/>
  <c r="AO75" i="4"/>
  <c r="AK75" i="4"/>
  <c r="AG75" i="4"/>
  <c r="AC75" i="4"/>
  <c r="Y75" i="4"/>
  <c r="U75" i="4"/>
  <c r="Q75" i="4"/>
  <c r="M75" i="4"/>
  <c r="I75" i="4"/>
  <c r="E75" i="4"/>
  <c r="C68" i="4"/>
  <c r="C67" i="4"/>
  <c r="C66" i="4"/>
  <c r="C65" i="4"/>
  <c r="C62" i="4"/>
  <c r="C61" i="4"/>
  <c r="C60" i="4"/>
  <c r="C59" i="4"/>
  <c r="C45" i="4"/>
  <c r="C44" i="4"/>
  <c r="C43" i="4"/>
  <c r="C42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C37" i="4"/>
  <c r="C36" i="4"/>
  <c r="C35" i="4"/>
  <c r="C34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AR30" i="4"/>
  <c r="AR62" i="4" s="1"/>
  <c r="AQ30" i="4"/>
  <c r="AQ62" i="4" s="1"/>
  <c r="AP30" i="4"/>
  <c r="AP62" i="4" s="1"/>
  <c r="AO30" i="4"/>
  <c r="AO62" i="4" s="1"/>
  <c r="AN30" i="4"/>
  <c r="AN62" i="4" s="1"/>
  <c r="AM30" i="4"/>
  <c r="AM62" i="4" s="1"/>
  <c r="AL30" i="4"/>
  <c r="AL62" i="4" s="1"/>
  <c r="AK30" i="4"/>
  <c r="AK62" i="4" s="1"/>
  <c r="AJ30" i="4"/>
  <c r="AJ62" i="4" s="1"/>
  <c r="AI30" i="4"/>
  <c r="AI62" i="4" s="1"/>
  <c r="AH30" i="4"/>
  <c r="AH62" i="4" s="1"/>
  <c r="AG30" i="4"/>
  <c r="AG62" i="4" s="1"/>
  <c r="AF30" i="4"/>
  <c r="AF62" i="4" s="1"/>
  <c r="AE30" i="4"/>
  <c r="AE62" i="4" s="1"/>
  <c r="AD30" i="4"/>
  <c r="AD62" i="4" s="1"/>
  <c r="AC30" i="4"/>
  <c r="AC62" i="4" s="1"/>
  <c r="AB30" i="4"/>
  <c r="AB62" i="4" s="1"/>
  <c r="AA30" i="4"/>
  <c r="AA62" i="4" s="1"/>
  <c r="Z30" i="4"/>
  <c r="Z62" i="4" s="1"/>
  <c r="Y30" i="4"/>
  <c r="Y62" i="4" s="1"/>
  <c r="X30" i="4"/>
  <c r="X62" i="4" s="1"/>
  <c r="W30" i="4"/>
  <c r="W62" i="4" s="1"/>
  <c r="V30" i="4"/>
  <c r="V62" i="4" s="1"/>
  <c r="U30" i="4"/>
  <c r="U62" i="4" s="1"/>
  <c r="T30" i="4"/>
  <c r="T62" i="4" s="1"/>
  <c r="S30" i="4"/>
  <c r="S62" i="4" s="1"/>
  <c r="R30" i="4"/>
  <c r="R62" i="4" s="1"/>
  <c r="Q30" i="4"/>
  <c r="Q62" i="4" s="1"/>
  <c r="P30" i="4"/>
  <c r="P62" i="4" s="1"/>
  <c r="O30" i="4"/>
  <c r="O62" i="4" s="1"/>
  <c r="N30" i="4"/>
  <c r="N62" i="4" s="1"/>
  <c r="M30" i="4"/>
  <c r="M62" i="4" s="1"/>
  <c r="L30" i="4"/>
  <c r="L62" i="4" s="1"/>
  <c r="K30" i="4"/>
  <c r="K62" i="4" s="1"/>
  <c r="J30" i="4"/>
  <c r="J62" i="4" s="1"/>
  <c r="I30" i="4"/>
  <c r="I62" i="4" s="1"/>
  <c r="H30" i="4"/>
  <c r="H62" i="4" s="1"/>
  <c r="G30" i="4"/>
  <c r="G62" i="4" s="1"/>
  <c r="F30" i="4"/>
  <c r="F62" i="4" s="1"/>
  <c r="E30" i="4"/>
  <c r="E62" i="4" s="1"/>
  <c r="C30" i="4"/>
  <c r="AR29" i="4"/>
  <c r="AQ29" i="4"/>
  <c r="AQ61" i="4" s="1"/>
  <c r="AP29" i="4"/>
  <c r="AP61" i="4" s="1"/>
  <c r="AO29" i="4"/>
  <c r="AO61" i="4" s="1"/>
  <c r="AN29" i="4"/>
  <c r="AN61" i="4" s="1"/>
  <c r="AM29" i="4"/>
  <c r="AM61" i="4" s="1"/>
  <c r="AL29" i="4"/>
  <c r="AL61" i="4" s="1"/>
  <c r="AK29" i="4"/>
  <c r="AK61" i="4" s="1"/>
  <c r="AJ29" i="4"/>
  <c r="AJ61" i="4" s="1"/>
  <c r="AI29" i="4"/>
  <c r="AI61" i="4" s="1"/>
  <c r="AH29" i="4"/>
  <c r="AH61" i="4" s="1"/>
  <c r="AG29" i="4"/>
  <c r="AG61" i="4" s="1"/>
  <c r="AF29" i="4"/>
  <c r="AF61" i="4" s="1"/>
  <c r="AE29" i="4"/>
  <c r="AE61" i="4" s="1"/>
  <c r="AD29" i="4"/>
  <c r="AD61" i="4" s="1"/>
  <c r="AC29" i="4"/>
  <c r="AC61" i="4" s="1"/>
  <c r="AB29" i="4"/>
  <c r="AB61" i="4" s="1"/>
  <c r="AA29" i="4"/>
  <c r="AA61" i="4" s="1"/>
  <c r="Z29" i="4"/>
  <c r="Z61" i="4" s="1"/>
  <c r="Y29" i="4"/>
  <c r="Y61" i="4" s="1"/>
  <c r="X29" i="4"/>
  <c r="X61" i="4" s="1"/>
  <c r="W29" i="4"/>
  <c r="W61" i="4" s="1"/>
  <c r="V29" i="4"/>
  <c r="V61" i="4" s="1"/>
  <c r="U29" i="4"/>
  <c r="U61" i="4" s="1"/>
  <c r="T29" i="4"/>
  <c r="T61" i="4" s="1"/>
  <c r="S29" i="4"/>
  <c r="S61" i="4" s="1"/>
  <c r="R29" i="4"/>
  <c r="R61" i="4" s="1"/>
  <c r="Q29" i="4"/>
  <c r="Q61" i="4" s="1"/>
  <c r="P29" i="4"/>
  <c r="P61" i="4" s="1"/>
  <c r="O29" i="4"/>
  <c r="O61" i="4" s="1"/>
  <c r="N29" i="4"/>
  <c r="N61" i="4" s="1"/>
  <c r="M29" i="4"/>
  <c r="M61" i="4" s="1"/>
  <c r="L29" i="4"/>
  <c r="L61" i="4" s="1"/>
  <c r="K29" i="4"/>
  <c r="K61" i="4" s="1"/>
  <c r="J29" i="4"/>
  <c r="J61" i="4" s="1"/>
  <c r="I29" i="4"/>
  <c r="I61" i="4" s="1"/>
  <c r="H29" i="4"/>
  <c r="H61" i="4" s="1"/>
  <c r="G29" i="4"/>
  <c r="G61" i="4" s="1"/>
  <c r="F29" i="4"/>
  <c r="F61" i="4" s="1"/>
  <c r="E29" i="4"/>
  <c r="E61" i="4" s="1"/>
  <c r="C29" i="4"/>
  <c r="AR28" i="4"/>
  <c r="AR60" i="4" s="1"/>
  <c r="AQ28" i="4"/>
  <c r="AQ60" i="4" s="1"/>
  <c r="AP28" i="4"/>
  <c r="AP60" i="4" s="1"/>
  <c r="AO28" i="4"/>
  <c r="AO60" i="4" s="1"/>
  <c r="AN28" i="4"/>
  <c r="AN60" i="4" s="1"/>
  <c r="AM28" i="4"/>
  <c r="AM60" i="4" s="1"/>
  <c r="AL28" i="4"/>
  <c r="AL60" i="4" s="1"/>
  <c r="AK28" i="4"/>
  <c r="AK60" i="4" s="1"/>
  <c r="AJ28" i="4"/>
  <c r="AJ60" i="4" s="1"/>
  <c r="AI28" i="4"/>
  <c r="AI60" i="4" s="1"/>
  <c r="AH28" i="4"/>
  <c r="AH60" i="4" s="1"/>
  <c r="AG28" i="4"/>
  <c r="AG60" i="4" s="1"/>
  <c r="AF28" i="4"/>
  <c r="AF60" i="4" s="1"/>
  <c r="AE28" i="4"/>
  <c r="AE60" i="4" s="1"/>
  <c r="AD28" i="4"/>
  <c r="AD60" i="4" s="1"/>
  <c r="AC28" i="4"/>
  <c r="AC60" i="4" s="1"/>
  <c r="AB28" i="4"/>
  <c r="AB60" i="4" s="1"/>
  <c r="AA28" i="4"/>
  <c r="AA60" i="4" s="1"/>
  <c r="Z28" i="4"/>
  <c r="Z60" i="4" s="1"/>
  <c r="Y28" i="4"/>
  <c r="Y60" i="4" s="1"/>
  <c r="X28" i="4"/>
  <c r="X60" i="4" s="1"/>
  <c r="W28" i="4"/>
  <c r="W60" i="4" s="1"/>
  <c r="V28" i="4"/>
  <c r="V60" i="4" s="1"/>
  <c r="U28" i="4"/>
  <c r="U60" i="4" s="1"/>
  <c r="T28" i="4"/>
  <c r="T60" i="4" s="1"/>
  <c r="S28" i="4"/>
  <c r="S60" i="4" s="1"/>
  <c r="R28" i="4"/>
  <c r="R60" i="4" s="1"/>
  <c r="Q28" i="4"/>
  <c r="Q60" i="4" s="1"/>
  <c r="P28" i="4"/>
  <c r="P60" i="4" s="1"/>
  <c r="O28" i="4"/>
  <c r="O60" i="4" s="1"/>
  <c r="N28" i="4"/>
  <c r="N60" i="4" s="1"/>
  <c r="M28" i="4"/>
  <c r="M60" i="4" s="1"/>
  <c r="L28" i="4"/>
  <c r="L60" i="4" s="1"/>
  <c r="K28" i="4"/>
  <c r="K60" i="4" s="1"/>
  <c r="J28" i="4"/>
  <c r="J60" i="4" s="1"/>
  <c r="I28" i="4"/>
  <c r="I60" i="4" s="1"/>
  <c r="H28" i="4"/>
  <c r="H60" i="4" s="1"/>
  <c r="G28" i="4"/>
  <c r="G60" i="4" s="1"/>
  <c r="F28" i="4"/>
  <c r="F60" i="4" s="1"/>
  <c r="E28" i="4"/>
  <c r="E60" i="4" s="1"/>
  <c r="C28" i="4"/>
  <c r="AR27" i="4"/>
  <c r="AR59" i="4" s="1"/>
  <c r="AQ27" i="4"/>
  <c r="AQ59" i="4" s="1"/>
  <c r="AP27" i="4"/>
  <c r="AP59" i="4" s="1"/>
  <c r="AO27" i="4"/>
  <c r="AO59" i="4" s="1"/>
  <c r="AN27" i="4"/>
  <c r="AN59" i="4" s="1"/>
  <c r="AM27" i="4"/>
  <c r="AM59" i="4" s="1"/>
  <c r="AL27" i="4"/>
  <c r="AL59" i="4" s="1"/>
  <c r="AK27" i="4"/>
  <c r="AK59" i="4" s="1"/>
  <c r="AJ27" i="4"/>
  <c r="AJ59" i="4" s="1"/>
  <c r="AI27" i="4"/>
  <c r="AI59" i="4" s="1"/>
  <c r="AH27" i="4"/>
  <c r="AH59" i="4" s="1"/>
  <c r="AG27" i="4"/>
  <c r="AG59" i="4" s="1"/>
  <c r="AF27" i="4"/>
  <c r="AF59" i="4" s="1"/>
  <c r="AE27" i="4"/>
  <c r="AE59" i="4" s="1"/>
  <c r="AD27" i="4"/>
  <c r="AD59" i="4" s="1"/>
  <c r="AC27" i="4"/>
  <c r="AC59" i="4" s="1"/>
  <c r="AB27" i="4"/>
  <c r="AB59" i="4" s="1"/>
  <c r="AA27" i="4"/>
  <c r="AA59" i="4" s="1"/>
  <c r="Z27" i="4"/>
  <c r="Z59" i="4" s="1"/>
  <c r="Y27" i="4"/>
  <c r="Y59" i="4" s="1"/>
  <c r="X27" i="4"/>
  <c r="X59" i="4" s="1"/>
  <c r="W27" i="4"/>
  <c r="W59" i="4" s="1"/>
  <c r="V27" i="4"/>
  <c r="V59" i="4" s="1"/>
  <c r="U27" i="4"/>
  <c r="U59" i="4" s="1"/>
  <c r="T27" i="4"/>
  <c r="T59" i="4" s="1"/>
  <c r="S27" i="4"/>
  <c r="S59" i="4" s="1"/>
  <c r="R27" i="4"/>
  <c r="R59" i="4" s="1"/>
  <c r="Q27" i="4"/>
  <c r="Q59" i="4" s="1"/>
  <c r="P27" i="4"/>
  <c r="P59" i="4" s="1"/>
  <c r="O27" i="4"/>
  <c r="O59" i="4" s="1"/>
  <c r="N27" i="4"/>
  <c r="N59" i="4" s="1"/>
  <c r="M27" i="4"/>
  <c r="M59" i="4" s="1"/>
  <c r="L27" i="4"/>
  <c r="L59" i="4" s="1"/>
  <c r="K27" i="4"/>
  <c r="K59" i="4" s="1"/>
  <c r="J27" i="4"/>
  <c r="J59" i="4" s="1"/>
  <c r="I27" i="4"/>
  <c r="I59" i="4" s="1"/>
  <c r="H27" i="4"/>
  <c r="H59" i="4" s="1"/>
  <c r="G27" i="4"/>
  <c r="G59" i="4" s="1"/>
  <c r="F27" i="4"/>
  <c r="F59" i="4" s="1"/>
  <c r="E27" i="4"/>
  <c r="E59" i="4" s="1"/>
  <c r="C27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L10" i="4"/>
  <c r="P10" i="4" s="1"/>
  <c r="T10" i="4" s="1"/>
  <c r="X10" i="4" s="1"/>
  <c r="AB10" i="4" s="1"/>
  <c r="AF10" i="4" s="1"/>
  <c r="AJ10" i="4" s="1"/>
  <c r="AN10" i="4" s="1"/>
  <c r="AR10" i="4" s="1"/>
  <c r="AV10" i="4" s="1"/>
  <c r="AZ10" i="4" s="1"/>
  <c r="BD10" i="4" s="1"/>
  <c r="BH10" i="4" s="1"/>
  <c r="K10" i="4"/>
  <c r="O10" i="4" s="1"/>
  <c r="S10" i="4" s="1"/>
  <c r="W10" i="4" s="1"/>
  <c r="AA10" i="4" s="1"/>
  <c r="AE10" i="4" s="1"/>
  <c r="AI10" i="4" s="1"/>
  <c r="AM10" i="4" s="1"/>
  <c r="AQ10" i="4" s="1"/>
  <c r="AU10" i="4" s="1"/>
  <c r="AY10" i="4" s="1"/>
  <c r="BC10" i="4" s="1"/>
  <c r="BG10" i="4" s="1"/>
  <c r="J10" i="4"/>
  <c r="N10" i="4" s="1"/>
  <c r="R10" i="4" s="1"/>
  <c r="V10" i="4" s="1"/>
  <c r="Z10" i="4" s="1"/>
  <c r="AD10" i="4" s="1"/>
  <c r="AH10" i="4" s="1"/>
  <c r="AL10" i="4" s="1"/>
  <c r="AP10" i="4" s="1"/>
  <c r="AT10" i="4" s="1"/>
  <c r="AX10" i="4" s="1"/>
  <c r="BB10" i="4" s="1"/>
  <c r="BF10" i="4" s="1"/>
  <c r="I10" i="4"/>
  <c r="M10" i="4" s="1"/>
  <c r="Q10" i="4" s="1"/>
  <c r="U10" i="4" s="1"/>
  <c r="Y10" i="4" s="1"/>
  <c r="AC10" i="4" s="1"/>
  <c r="AG10" i="4" s="1"/>
  <c r="AK10" i="4" s="1"/>
  <c r="AO10" i="4" s="1"/>
  <c r="AS10" i="4" s="1"/>
  <c r="AW10" i="4" s="1"/>
  <c r="BA10" i="4" s="1"/>
  <c r="BE10" i="4" s="1"/>
  <c r="K9" i="4"/>
  <c r="O9" i="4" s="1"/>
  <c r="S9" i="4" s="1"/>
  <c r="W9" i="4" s="1"/>
  <c r="AA9" i="4" s="1"/>
  <c r="AE9" i="4" s="1"/>
  <c r="AI9" i="4" s="1"/>
  <c r="AM9" i="4" s="1"/>
  <c r="AQ9" i="4" s="1"/>
  <c r="AU9" i="4" s="1"/>
  <c r="AY9" i="4" s="1"/>
  <c r="BC9" i="4" s="1"/>
  <c r="BG9" i="4" s="1"/>
  <c r="J9" i="4"/>
  <c r="N9" i="4" s="1"/>
  <c r="R9" i="4" s="1"/>
  <c r="V9" i="4" s="1"/>
  <c r="Z9" i="4" s="1"/>
  <c r="AD9" i="4" s="1"/>
  <c r="AH9" i="4" s="1"/>
  <c r="AL9" i="4" s="1"/>
  <c r="AP9" i="4" s="1"/>
  <c r="AT9" i="4" s="1"/>
  <c r="AX9" i="4" s="1"/>
  <c r="BB9" i="4" s="1"/>
  <c r="BF9" i="4" s="1"/>
  <c r="I9" i="4"/>
  <c r="M9" i="4" s="1"/>
  <c r="Q9" i="4" s="1"/>
  <c r="U9" i="4" s="1"/>
  <c r="Y9" i="4" s="1"/>
  <c r="AC9" i="4" s="1"/>
  <c r="AG9" i="4" s="1"/>
  <c r="AK9" i="4" s="1"/>
  <c r="AO9" i="4" s="1"/>
  <c r="AS9" i="4" s="1"/>
  <c r="AW9" i="4" s="1"/>
  <c r="BA9" i="4" s="1"/>
  <c r="BE9" i="4" s="1"/>
  <c r="H9" i="4"/>
  <c r="E71" i="4" s="1"/>
  <c r="AS29" i="4" l="1"/>
  <c r="AS61" i="4" s="1"/>
  <c r="AR61" i="4"/>
  <c r="BA40" i="4"/>
  <c r="AO40" i="4"/>
  <c r="AK40" i="4"/>
  <c r="AS40" i="4"/>
  <c r="AW40" i="4"/>
  <c r="BE40" i="4"/>
  <c r="Y40" i="4"/>
  <c r="AG40" i="4"/>
  <c r="R26" i="4"/>
  <c r="AF26" i="4"/>
  <c r="AO26" i="4"/>
  <c r="AN26" i="4"/>
  <c r="AB26" i="4"/>
  <c r="L26" i="4"/>
  <c r="Y26" i="4"/>
  <c r="AK26" i="4"/>
  <c r="AP26" i="4"/>
  <c r="H26" i="4"/>
  <c r="X26" i="4"/>
  <c r="AJ26" i="4"/>
  <c r="AS27" i="4"/>
  <c r="AS59" i="4" s="1"/>
  <c r="P26" i="4"/>
  <c r="AL26" i="4"/>
  <c r="AR26" i="4"/>
  <c r="J26" i="4"/>
  <c r="V26" i="4"/>
  <c r="AD26" i="4"/>
  <c r="AS28" i="4"/>
  <c r="AS60" i="4" s="1"/>
  <c r="Q40" i="4"/>
  <c r="U40" i="4"/>
  <c r="AC40" i="4"/>
  <c r="F26" i="4"/>
  <c r="N26" i="4"/>
  <c r="T26" i="4"/>
  <c r="Z26" i="4"/>
  <c r="AG26" i="4"/>
  <c r="O26" i="4"/>
  <c r="K26" i="4"/>
  <c r="AC26" i="4"/>
  <c r="AH26" i="4"/>
  <c r="H58" i="4"/>
  <c r="L9" i="4"/>
  <c r="S26" i="4"/>
  <c r="G26" i="4"/>
  <c r="W26" i="4"/>
  <c r="AA26" i="4"/>
  <c r="AE26" i="4"/>
  <c r="AI26" i="4"/>
  <c r="AM26" i="4"/>
  <c r="AQ26" i="4"/>
  <c r="G58" i="4"/>
  <c r="F58" i="4"/>
  <c r="E58" i="4"/>
  <c r="E26" i="4"/>
  <c r="I26" i="4"/>
  <c r="M26" i="4"/>
  <c r="Q26" i="4"/>
  <c r="U26" i="4"/>
  <c r="AS30" i="4"/>
  <c r="AS62" i="4" s="1"/>
  <c r="M40" i="4"/>
  <c r="H44" i="1"/>
  <c r="D38" i="1" s="1"/>
  <c r="H41" i="1"/>
  <c r="D37" i="1" s="1"/>
  <c r="H38" i="1"/>
  <c r="D36" i="1" s="1"/>
  <c r="H35" i="1"/>
  <c r="D35" i="1" s="1"/>
  <c r="E24" i="1"/>
  <c r="D17" i="1"/>
  <c r="D18" i="1" s="1"/>
  <c r="E18" i="1" s="1"/>
  <c r="M14" i="4" s="1"/>
  <c r="D12" i="1"/>
  <c r="J68" i="4" l="1"/>
  <c r="J66" i="4"/>
  <c r="N68" i="4"/>
  <c r="N66" i="4"/>
  <c r="I68" i="4"/>
  <c r="I66" i="4"/>
  <c r="M68" i="4"/>
  <c r="M66" i="4"/>
  <c r="I67" i="4"/>
  <c r="I65" i="4"/>
  <c r="M67" i="4"/>
  <c r="J67" i="4"/>
  <c r="J65" i="4"/>
  <c r="N67" i="4"/>
  <c r="K67" i="4"/>
  <c r="O67" i="4"/>
  <c r="L67" i="4"/>
  <c r="P67" i="4"/>
  <c r="L68" i="4"/>
  <c r="L66" i="4"/>
  <c r="P68" i="4"/>
  <c r="P65" i="4"/>
  <c r="P66" i="4"/>
  <c r="K68" i="4"/>
  <c r="K66" i="4"/>
  <c r="O68" i="4"/>
  <c r="O66" i="4"/>
  <c r="E66" i="4"/>
  <c r="F68" i="4"/>
  <c r="AT29" i="4"/>
  <c r="AT61" i="4" s="1"/>
  <c r="AT27" i="4"/>
  <c r="AT59" i="4" s="1"/>
  <c r="AT28" i="4"/>
  <c r="AT60" i="4" s="1"/>
  <c r="H65" i="4"/>
  <c r="H68" i="4"/>
  <c r="H66" i="4"/>
  <c r="H67" i="4"/>
  <c r="G66" i="4"/>
  <c r="G67" i="4"/>
  <c r="G68" i="4"/>
  <c r="G65" i="4"/>
  <c r="H47" i="1"/>
  <c r="E67" i="4"/>
  <c r="F67" i="4"/>
  <c r="E65" i="4"/>
  <c r="F65" i="4"/>
  <c r="E68" i="4"/>
  <c r="F66" i="4"/>
  <c r="AT30" i="4"/>
  <c r="AT62" i="4" s="1"/>
  <c r="AS26" i="4"/>
  <c r="I71" i="4"/>
  <c r="P9" i="4"/>
  <c r="D19" i="1"/>
  <c r="N58" i="4" l="1"/>
  <c r="L58" i="4"/>
  <c r="K58" i="4"/>
  <c r="I58" i="4"/>
  <c r="N65" i="4"/>
  <c r="N64" i="4" s="1"/>
  <c r="L65" i="4"/>
  <c r="L64" i="4" s="1"/>
  <c r="J58" i="4"/>
  <c r="O58" i="4"/>
  <c r="O65" i="4"/>
  <c r="O64" i="4" s="1"/>
  <c r="P58" i="4"/>
  <c r="M58" i="4"/>
  <c r="K65" i="4"/>
  <c r="K64" i="4" s="1"/>
  <c r="M65" i="4"/>
  <c r="AU29" i="4"/>
  <c r="AU61" i="4" s="1"/>
  <c r="D20" i="1"/>
  <c r="E20" i="1" s="1"/>
  <c r="U14" i="4" s="1"/>
  <c r="E19" i="1"/>
  <c r="Q14" i="4" s="1"/>
  <c r="E64" i="4"/>
  <c r="J64" i="4"/>
  <c r="I64" i="4"/>
  <c r="P64" i="4"/>
  <c r="AU27" i="4"/>
  <c r="AU59" i="4" s="1"/>
  <c r="AU28" i="4"/>
  <c r="AU60" i="4" s="1"/>
  <c r="E73" i="4"/>
  <c r="G64" i="4"/>
  <c r="H64" i="4"/>
  <c r="F64" i="4"/>
  <c r="AU30" i="4"/>
  <c r="AU62" i="4" s="1"/>
  <c r="AT26" i="4"/>
  <c r="M71" i="4"/>
  <c r="T9" i="4"/>
  <c r="D21" i="1" l="1"/>
  <c r="E21" i="1" s="1"/>
  <c r="Y14" i="4" s="1"/>
  <c r="I73" i="4"/>
  <c r="Z68" i="4"/>
  <c r="Z66" i="4"/>
  <c r="AA68" i="4"/>
  <c r="AA66" i="4"/>
  <c r="AB68" i="4"/>
  <c r="AB66" i="4"/>
  <c r="Y67" i="4"/>
  <c r="Z67" i="4"/>
  <c r="AA67" i="4"/>
  <c r="AB67" i="4"/>
  <c r="Y68" i="4"/>
  <c r="Y66" i="4"/>
  <c r="V68" i="4"/>
  <c r="V66" i="4"/>
  <c r="W68" i="4"/>
  <c r="W66" i="4"/>
  <c r="X68" i="4"/>
  <c r="X66" i="4"/>
  <c r="U67" i="4"/>
  <c r="V67" i="4"/>
  <c r="X67" i="4"/>
  <c r="W67" i="4"/>
  <c r="U68" i="4"/>
  <c r="U66" i="4"/>
  <c r="S68" i="4"/>
  <c r="S66" i="4"/>
  <c r="R68" i="4"/>
  <c r="R66" i="4"/>
  <c r="Q68" i="4"/>
  <c r="Q66" i="4"/>
  <c r="Q67" i="4"/>
  <c r="R67" i="4"/>
  <c r="S67" i="4"/>
  <c r="T67" i="4"/>
  <c r="T68" i="4"/>
  <c r="T66" i="4"/>
  <c r="AV27" i="4"/>
  <c r="AV59" i="4" s="1"/>
  <c r="M64" i="4"/>
  <c r="AV29" i="4"/>
  <c r="AV61" i="4" s="1"/>
  <c r="AV28" i="4"/>
  <c r="AV60" i="4" s="1"/>
  <c r="Q71" i="4"/>
  <c r="X9" i="4"/>
  <c r="AV30" i="4"/>
  <c r="AV62" i="4" s="1"/>
  <c r="AU26" i="4"/>
  <c r="D22" i="1" l="1"/>
  <c r="E22" i="1" s="1"/>
  <c r="AC14" i="4" s="1"/>
  <c r="S58" i="4"/>
  <c r="S65" i="4"/>
  <c r="S64" i="4" s="1"/>
  <c r="V58" i="4"/>
  <c r="V65" i="4"/>
  <c r="V64" i="4" s="1"/>
  <c r="T58" i="4"/>
  <c r="T65" i="4"/>
  <c r="T64" i="4" s="1"/>
  <c r="W58" i="4"/>
  <c r="W65" i="4"/>
  <c r="W64" i="4" s="1"/>
  <c r="R58" i="4"/>
  <c r="R65" i="4"/>
  <c r="R64" i="4" s="1"/>
  <c r="X58" i="4"/>
  <c r="X65" i="4"/>
  <c r="X64" i="4" s="1"/>
  <c r="AW27" i="4"/>
  <c r="AW59" i="4" s="1"/>
  <c r="Z58" i="4"/>
  <c r="Z65" i="4"/>
  <c r="Z64" i="4" s="1"/>
  <c r="AA58" i="4"/>
  <c r="AA65" i="4"/>
  <c r="AA64" i="4" s="1"/>
  <c r="AB58" i="4"/>
  <c r="AB65" i="4"/>
  <c r="AB64" i="4" s="1"/>
  <c r="Q58" i="4"/>
  <c r="Q65" i="4"/>
  <c r="U58" i="4"/>
  <c r="U65" i="4"/>
  <c r="Y58" i="4"/>
  <c r="Y65" i="4"/>
  <c r="AW29" i="4"/>
  <c r="AW61" i="4" s="1"/>
  <c r="BE14" i="4"/>
  <c r="AS14" i="4"/>
  <c r="AW14" i="4"/>
  <c r="AG14" i="4"/>
  <c r="AV26" i="4"/>
  <c r="AW28" i="4"/>
  <c r="AW60" i="4" s="1"/>
  <c r="U71" i="4"/>
  <c r="AB9" i="4"/>
  <c r="AW30" i="4"/>
  <c r="AW62" i="4" s="1"/>
  <c r="AO14" i="4" l="1"/>
  <c r="BA14" i="4"/>
  <c r="AK14" i="4"/>
  <c r="AV67" i="4"/>
  <c r="AS67" i="4"/>
  <c r="AS66" i="4"/>
  <c r="AS68" i="4"/>
  <c r="AT68" i="4"/>
  <c r="AT66" i="4"/>
  <c r="AT67" i="4"/>
  <c r="AU67" i="4"/>
  <c r="AU66" i="4"/>
  <c r="AU68" i="4"/>
  <c r="AK67" i="4"/>
  <c r="AL68" i="4"/>
  <c r="AM68" i="4"/>
  <c r="AN68" i="4"/>
  <c r="AL67" i="4"/>
  <c r="AM67" i="4"/>
  <c r="AK68" i="4"/>
  <c r="AK66" i="4"/>
  <c r="AL66" i="4"/>
  <c r="AM66" i="4"/>
  <c r="AN66" i="4"/>
  <c r="AN67" i="4"/>
  <c r="AP68" i="4"/>
  <c r="AR68" i="4"/>
  <c r="AP67" i="4"/>
  <c r="AQ66" i="4"/>
  <c r="AR67" i="4"/>
  <c r="AO66" i="4"/>
  <c r="AQ68" i="4"/>
  <c r="AO67" i="4"/>
  <c r="AQ67" i="4"/>
  <c r="AO68" i="4"/>
  <c r="AP66" i="4"/>
  <c r="AR66" i="4"/>
  <c r="AW65" i="4"/>
  <c r="AV65" i="4"/>
  <c r="AV68" i="4"/>
  <c r="AW68" i="4"/>
  <c r="AW67" i="4"/>
  <c r="AW66" i="4"/>
  <c r="AV66" i="4"/>
  <c r="AX27" i="4"/>
  <c r="AX59" i="4" s="1"/>
  <c r="AD68" i="4"/>
  <c r="AD66" i="4"/>
  <c r="AE68" i="4"/>
  <c r="AE66" i="4"/>
  <c r="AF68" i="4"/>
  <c r="AF66" i="4"/>
  <c r="AC67" i="4"/>
  <c r="AF67" i="4"/>
  <c r="AD67" i="4"/>
  <c r="AE67" i="4"/>
  <c r="AC68" i="4"/>
  <c r="AC66" i="4"/>
  <c r="Y73" i="4"/>
  <c r="Y77" i="4" s="1"/>
  <c r="Y64" i="4"/>
  <c r="AX29" i="4"/>
  <c r="AX61" i="4" s="1"/>
  <c r="AH68" i="4"/>
  <c r="AH66" i="4"/>
  <c r="AI68" i="4"/>
  <c r="AI66" i="4"/>
  <c r="AJ68" i="4"/>
  <c r="AJ66" i="4"/>
  <c r="AG67" i="4"/>
  <c r="AH67" i="4"/>
  <c r="AI67" i="4"/>
  <c r="AJ67" i="4"/>
  <c r="AG68" i="4"/>
  <c r="AG66" i="4"/>
  <c r="Q64" i="4"/>
  <c r="Q73" i="4"/>
  <c r="Q77" i="4" s="1"/>
  <c r="Q82" i="4" s="1"/>
  <c r="U64" i="4"/>
  <c r="U73" i="4"/>
  <c r="U77" i="4" s="1"/>
  <c r="AX28" i="4"/>
  <c r="AX60" i="4" s="1"/>
  <c r="AX30" i="4"/>
  <c r="AX62" i="4" s="1"/>
  <c r="AW26" i="4"/>
  <c r="Y71" i="4"/>
  <c r="AF9" i="4"/>
  <c r="AV64" i="4" l="1"/>
  <c r="AK65" i="4"/>
  <c r="AK58" i="4"/>
  <c r="AU65" i="4"/>
  <c r="AU64" i="4" s="1"/>
  <c r="AU58" i="4"/>
  <c r="AO65" i="4"/>
  <c r="AO58" i="4"/>
  <c r="AL65" i="4"/>
  <c r="AL64" i="4" s="1"/>
  <c r="AL58" i="4"/>
  <c r="AP58" i="4"/>
  <c r="AP65" i="4"/>
  <c r="AP64" i="4" s="1"/>
  <c r="AM58" i="4"/>
  <c r="AM65" i="4"/>
  <c r="AM64" i="4" s="1"/>
  <c r="AS65" i="4"/>
  <c r="AS64" i="4" s="1"/>
  <c r="AS58" i="4"/>
  <c r="AV58" i="4"/>
  <c r="AQ65" i="4"/>
  <c r="AQ64" i="4" s="1"/>
  <c r="AQ58" i="4"/>
  <c r="AR65" i="4"/>
  <c r="AR64" i="4" s="1"/>
  <c r="AR58" i="4"/>
  <c r="AN65" i="4"/>
  <c r="AN64" i="4" s="1"/>
  <c r="AN58" i="4"/>
  <c r="AT65" i="4"/>
  <c r="AT64" i="4" s="1"/>
  <c r="AT58" i="4"/>
  <c r="AX65" i="4"/>
  <c r="AY27" i="4"/>
  <c r="AY59" i="4" s="1"/>
  <c r="AY29" i="4"/>
  <c r="AY61" i="4" s="1"/>
  <c r="AE58" i="4"/>
  <c r="AE65" i="4"/>
  <c r="AE64" i="4" s="1"/>
  <c r="AI58" i="4"/>
  <c r="AI65" i="4"/>
  <c r="AI64" i="4" s="1"/>
  <c r="AD58" i="4"/>
  <c r="AD65" i="4"/>
  <c r="AD64" i="4" s="1"/>
  <c r="AG58" i="4"/>
  <c r="AG65" i="4"/>
  <c r="AF58" i="4"/>
  <c r="AF65" i="4"/>
  <c r="AF64" i="4" s="1"/>
  <c r="AH58" i="4"/>
  <c r="AH65" i="4"/>
  <c r="AH64" i="4" s="1"/>
  <c r="AJ58" i="4"/>
  <c r="AJ65" i="4"/>
  <c r="AJ64" i="4" s="1"/>
  <c r="AC58" i="4"/>
  <c r="AC65" i="4"/>
  <c r="AW64" i="4"/>
  <c r="AY28" i="4"/>
  <c r="AY60" i="4" s="1"/>
  <c r="AX66" i="4"/>
  <c r="AW58" i="4"/>
  <c r="AY30" i="4"/>
  <c r="AY62" i="4" s="1"/>
  <c r="AX68" i="4"/>
  <c r="AC71" i="4"/>
  <c r="AJ9" i="4"/>
  <c r="AX67" i="4"/>
  <c r="AX26" i="4"/>
  <c r="AO64" i="4" l="1"/>
  <c r="AO73" i="4"/>
  <c r="AO77" i="4" s="1"/>
  <c r="AK64" i="4"/>
  <c r="AK73" i="4"/>
  <c r="AK77" i="4" s="1"/>
  <c r="AS73" i="4"/>
  <c r="AS77" i="4" s="1"/>
  <c r="AY65" i="4"/>
  <c r="AY67" i="4"/>
  <c r="AZ27" i="4"/>
  <c r="AZ59" i="4" s="1"/>
  <c r="AZ29" i="4"/>
  <c r="AZ61" i="4" s="1"/>
  <c r="AC64" i="4"/>
  <c r="AC73" i="4"/>
  <c r="AC77" i="4" s="1"/>
  <c r="AG73" i="4"/>
  <c r="AG77" i="4" s="1"/>
  <c r="AG64" i="4"/>
  <c r="AY26" i="4"/>
  <c r="AY66" i="4"/>
  <c r="AZ28" i="4"/>
  <c r="AZ60" i="4" s="1"/>
  <c r="AX58" i="4"/>
  <c r="AX64" i="4"/>
  <c r="AZ30" i="4"/>
  <c r="AZ62" i="4" s="1"/>
  <c r="AG71" i="4"/>
  <c r="AN9" i="4"/>
  <c r="AZ65" i="4" l="1"/>
  <c r="BA27" i="4"/>
  <c r="BA29" i="4"/>
  <c r="AZ26" i="4"/>
  <c r="AZ66" i="4"/>
  <c r="BA28" i="4"/>
  <c r="BA60" i="4" s="1"/>
  <c r="AK71" i="4"/>
  <c r="AR9" i="4"/>
  <c r="AZ68" i="4"/>
  <c r="BA30" i="4"/>
  <c r="BA62" i="4" s="1"/>
  <c r="AY68" i="4"/>
  <c r="AY64" i="4" s="1"/>
  <c r="AY58" i="4"/>
  <c r="AZ67" i="4"/>
  <c r="BB29" i="4" l="1"/>
  <c r="BB61" i="4" s="1"/>
  <c r="BA61" i="4"/>
  <c r="BA67" i="4" s="1"/>
  <c r="BA59" i="4"/>
  <c r="BA65" i="4" s="1"/>
  <c r="BB27" i="4"/>
  <c r="BA26" i="4"/>
  <c r="BB28" i="4"/>
  <c r="BB60" i="4" s="1"/>
  <c r="BA66" i="4"/>
  <c r="AO71" i="4"/>
  <c r="AV9" i="4"/>
  <c r="AZ64" i="4"/>
  <c r="AW73" i="4"/>
  <c r="AW77" i="4" s="1"/>
  <c r="BB30" i="4"/>
  <c r="BB62" i="4" s="1"/>
  <c r="AZ58" i="4"/>
  <c r="BC29" i="4" l="1"/>
  <c r="BC61" i="4" s="1"/>
  <c r="BC67" i="4" s="1"/>
  <c r="BB59" i="4"/>
  <c r="BB65" i="4" s="1"/>
  <c r="BC27" i="4"/>
  <c r="BC28" i="4"/>
  <c r="BC60" i="4" s="1"/>
  <c r="BB66" i="4"/>
  <c r="BB26" i="4"/>
  <c r="BA68" i="4"/>
  <c r="BA64" i="4" s="1"/>
  <c r="BA58" i="4"/>
  <c r="BD29" i="4"/>
  <c r="BD61" i="4" s="1"/>
  <c r="AS71" i="4"/>
  <c r="AZ9" i="4"/>
  <c r="BB67" i="4"/>
  <c r="BC30" i="4"/>
  <c r="BC62" i="4" s="1"/>
  <c r="BB68" i="4"/>
  <c r="BC59" i="4" l="1"/>
  <c r="BC65" i="4" s="1"/>
  <c r="BD27" i="4"/>
  <c r="BC66" i="4"/>
  <c r="BD28" i="4"/>
  <c r="BD60" i="4" s="1"/>
  <c r="BC26" i="4"/>
  <c r="BB58" i="4"/>
  <c r="BB64" i="4"/>
  <c r="BC68" i="4"/>
  <c r="BD30" i="4"/>
  <c r="BD62" i="4" s="1"/>
  <c r="AW71" i="4"/>
  <c r="BD9" i="4"/>
  <c r="BE29" i="4"/>
  <c r="BE61" i="4" s="1"/>
  <c r="BE27" i="4" l="1"/>
  <c r="BE59" i="4" s="1"/>
  <c r="BE65" i="4" s="1"/>
  <c r="BD59" i="4"/>
  <c r="BD65" i="4" s="1"/>
  <c r="BC64" i="4"/>
  <c r="BD66" i="4"/>
  <c r="BE28" i="4"/>
  <c r="BE60" i="4" s="1"/>
  <c r="BD68" i="4"/>
  <c r="BE30" i="4"/>
  <c r="BE62" i="4" s="1"/>
  <c r="BD26" i="4"/>
  <c r="BD67" i="4"/>
  <c r="BA71" i="4"/>
  <c r="BH9" i="4"/>
  <c r="BC58" i="4"/>
  <c r="BF29" i="4"/>
  <c r="BF61" i="4" s="1"/>
  <c r="BF27" i="4" l="1"/>
  <c r="BF59" i="4" s="1"/>
  <c r="BF65" i="4" s="1"/>
  <c r="BE66" i="4"/>
  <c r="BF28" i="4"/>
  <c r="BF60" i="4" s="1"/>
  <c r="BD64" i="4"/>
  <c r="BD58" i="4"/>
  <c r="BF30" i="4"/>
  <c r="BF62" i="4" s="1"/>
  <c r="BE68" i="4"/>
  <c r="BE67" i="4"/>
  <c r="BG29" i="4"/>
  <c r="BG61" i="4" s="1"/>
  <c r="BE71" i="4"/>
  <c r="BE26" i="4"/>
  <c r="BA73" i="4"/>
  <c r="BA77" i="4" s="1"/>
  <c r="BG27" i="4" l="1"/>
  <c r="BG59" i="4" s="1"/>
  <c r="BG65" i="4" s="1"/>
  <c r="BF66" i="4"/>
  <c r="BG28" i="4"/>
  <c r="BG60" i="4" s="1"/>
  <c r="BE64" i="4"/>
  <c r="BH29" i="4"/>
  <c r="BH61" i="4" s="1"/>
  <c r="BG67" i="4"/>
  <c r="BF67" i="4"/>
  <c r="BG30" i="4"/>
  <c r="BG62" i="4" s="1"/>
  <c r="BF68" i="4"/>
  <c r="BF26" i="4"/>
  <c r="BE58" i="4"/>
  <c r="BH27" i="4" l="1"/>
  <c r="BH59" i="4" s="1"/>
  <c r="BH65" i="4" s="1"/>
  <c r="BH28" i="4"/>
  <c r="BH60" i="4" s="1"/>
  <c r="BG66" i="4"/>
  <c r="BH30" i="4"/>
  <c r="BH62" i="4" s="1"/>
  <c r="BF64" i="4"/>
  <c r="BF58" i="4"/>
  <c r="BG26" i="4"/>
  <c r="BH66" i="4" l="1"/>
  <c r="BH26" i="4"/>
  <c r="BG68" i="4"/>
  <c r="BG64" i="4" s="1"/>
  <c r="BG58" i="4"/>
  <c r="BH68" i="4"/>
  <c r="BH67" i="4"/>
  <c r="BH64" i="4" l="1"/>
  <c r="BE73" i="4"/>
  <c r="BE77" i="4" s="1"/>
  <c r="BH58" i="4"/>
</calcChain>
</file>

<file path=xl/sharedStrings.xml><?xml version="1.0" encoding="utf-8"?>
<sst xmlns="http://schemas.openxmlformats.org/spreadsheetml/2006/main" count="123" uniqueCount="89">
  <si>
    <t>RPS Class I 225 CMR 14.00</t>
  </si>
  <si>
    <t>Solar Carve-Out Phase II</t>
  </si>
  <si>
    <t>Guideline</t>
  </si>
  <si>
    <t>Calculation of Annual Compliance Obligations</t>
  </si>
  <si>
    <t>(Page 1 - Calculation Inputs)</t>
  </si>
  <si>
    <t>SREC-I Program Capacity Cap, MW</t>
  </si>
  <si>
    <t>SREC-I Program Capacity Overage, MW</t>
  </si>
  <si>
    <t>SREC-II Program Capacity Cap</t>
  </si>
  <si>
    <t>Year in which Goal is to be met</t>
  </si>
  <si>
    <t>SREC-I Overage Distribution Factor</t>
  </si>
  <si>
    <t>Cumulative Installed Capacity Targets, MW</t>
  </si>
  <si>
    <t>Solar PV Capacity Factor</t>
  </si>
  <si>
    <t>MWh/year per MW</t>
  </si>
  <si>
    <t>Market Sector SREC Factors</t>
  </si>
  <si>
    <t>SREC Term Limit, quarters</t>
  </si>
  <si>
    <t>Jan</t>
  </si>
  <si>
    <t>Quarterly Contribu-tion to Annual Total</t>
  </si>
  <si>
    <t>Feb</t>
  </si>
  <si>
    <t>Percent of Annual Generation in Quarter (based on NREL data table to right)</t>
  </si>
  <si>
    <t>Mar</t>
  </si>
  <si>
    <t>Q1</t>
  </si>
  <si>
    <t>Apr</t>
  </si>
  <si>
    <t>Q2</t>
  </si>
  <si>
    <t>May</t>
  </si>
  <si>
    <t>Q3</t>
  </si>
  <si>
    <t>Jun</t>
  </si>
  <si>
    <t>Q4</t>
  </si>
  <si>
    <t>Jul</t>
  </si>
  <si>
    <t>Aug</t>
  </si>
  <si>
    <t>Sep</t>
  </si>
  <si>
    <t>Oct</t>
  </si>
  <si>
    <t>Nov</t>
  </si>
  <si>
    <t>Dec</t>
  </si>
  <si>
    <t>Data Code</t>
  </si>
  <si>
    <t>Black</t>
  </si>
  <si>
    <t>Set Values by Regulation</t>
  </si>
  <si>
    <t>Red</t>
  </si>
  <si>
    <t>Values input by DOER over time as provided by regulation</t>
  </si>
  <si>
    <t>Calculated Values by formulas in spreadsheet</t>
  </si>
  <si>
    <t>(Page 2 - Compliance Obligation Calculation Spreadsheet)</t>
  </si>
  <si>
    <t>Year</t>
  </si>
  <si>
    <t>Quarter</t>
  </si>
  <si>
    <t>Program Quarter</t>
  </si>
  <si>
    <t>Targeted Cumulative Installed Capacity (Annual, End-of-Year)</t>
  </si>
  <si>
    <t xml:space="preserve">Installed Capacity </t>
  </si>
  <si>
    <t>QUARTERLY Installed Capacities (MW)</t>
  </si>
  <si>
    <t>Market Sector A</t>
  </si>
  <si>
    <t>Market Sector B</t>
  </si>
  <si>
    <t>Market Sector C</t>
  </si>
  <si>
    <t>Managed Growth</t>
  </si>
  <si>
    <t>CUMULATIVE Installed Capacities (MW)</t>
  </si>
  <si>
    <t>New data to be entered by DOER before August 30 of each CY after 2014 in determining Compliance Obligation for the next CY</t>
  </si>
  <si>
    <t>QUARTERLY Qualified but not Installed Capacities (MW)</t>
  </si>
  <si>
    <t>ANNUAL Projected New Capacities (MW)</t>
  </si>
  <si>
    <t>QUARTERLY Projected New Capacities (MW)</t>
  </si>
  <si>
    <t>Data to be entered by DOER before August 30 of each CY in determining Compliance Obligation for the next CY</t>
  </si>
  <si>
    <t>Rollover Volumes (MWh)</t>
  </si>
  <si>
    <t>Reminted, Unsettled Auction Attributes from CY-2</t>
  </si>
  <si>
    <t>Banked Volume from CY-2</t>
  </si>
  <si>
    <t>Auction Volume from CY-2, if 3rd Round (MWh)</t>
  </si>
  <si>
    <r>
      <t xml:space="preserve">CUMULATIVE Accounting of SREC Supply from </t>
    </r>
    <r>
      <rPr>
        <b/>
        <u/>
        <sz val="11"/>
        <color theme="1"/>
        <rFont val="Calibri"/>
        <family val="2"/>
        <scheme val="minor"/>
      </rPr>
      <t>Installed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Qualified but not Installed</t>
    </r>
    <r>
      <rPr>
        <b/>
        <sz val="11"/>
        <color theme="1"/>
        <rFont val="Calibri"/>
        <family val="2"/>
        <scheme val="minor"/>
      </rPr>
      <t xml:space="preserve">, and </t>
    </r>
    <r>
      <rPr>
        <b/>
        <u/>
        <sz val="11"/>
        <color theme="1"/>
        <rFont val="Calibri"/>
        <family val="2"/>
        <scheme val="minor"/>
      </rPr>
      <t>Projected New Supply</t>
    </r>
  </si>
  <si>
    <t>Cumulative Capacities by Market Sector (MW)</t>
  </si>
  <si>
    <t>SREC Generation (Actual and Projected) in the Quarter (MWh)</t>
  </si>
  <si>
    <t>Compliance Obligation Calculation (MWh)</t>
  </si>
  <si>
    <t>SRECs Generation from Installed, Qualified and Projected Supply</t>
  </si>
  <si>
    <t>Rollover Volume</t>
  </si>
  <si>
    <t>Third Round Auction Volume Doubling</t>
  </si>
  <si>
    <r>
      <rPr>
        <u/>
        <sz val="11"/>
        <rFont val="Calibri"/>
        <family val="2"/>
        <scheme val="minor"/>
      </rPr>
      <t>Cumulative Installed Capacity Target</t>
    </r>
    <r>
      <rPr>
        <sz val="11"/>
        <rFont val="Calibri"/>
        <family val="2"/>
        <scheme val="minor"/>
      </rPr>
      <t xml:space="preserve"> per 225 CMR 15.07(3)(e}3</t>
    </r>
  </si>
  <si>
    <t>Data to be entered by DOER on a Quarterly Basis during the subsequent quarter</t>
  </si>
  <si>
    <t>Installed Capacity within SREC-II Term Limit  225 CMR 14.07(3)(e)1</t>
  </si>
  <si>
    <t>Qualified but not Installed SREC-II Supply  225 CMR 14.07(3)(e)2</t>
  </si>
  <si>
    <t>Projected New Supply  225 CMR 14.07(3)(e)3</t>
  </si>
  <si>
    <t>Rollover Volumes  225 CMR 14.07(3)(e)4</t>
  </si>
  <si>
    <t>Compliance Obligation  225 CMR 14.07(3)(c-e)</t>
  </si>
  <si>
    <t>Blue</t>
  </si>
  <si>
    <t>Compliance Obligation Terms  225 CMR 14.07(3)(e)1-5</t>
  </si>
  <si>
    <t>Compliance Obligations Set in Regulation 225 CMR 14.07(3)(c and d)</t>
  </si>
  <si>
    <r>
      <t xml:space="preserve">NOTE:  The Compliance Obligation calculated hereby is </t>
    </r>
    <r>
      <rPr>
        <i/>
        <u/>
        <sz val="11"/>
        <color theme="5" tint="-0.499984740745262"/>
        <rFont val="Calibri"/>
        <family val="2"/>
        <scheme val="minor"/>
      </rPr>
      <t>not</t>
    </r>
    <r>
      <rPr>
        <i/>
        <sz val="11"/>
        <color theme="5" tint="-0.499984740745262"/>
        <rFont val="Calibri"/>
        <family val="2"/>
        <scheme val="minor"/>
      </rPr>
      <t xml:space="preserve"> strictly the demand for SREC-IIs in the CY.  The calculated Compliance Obligation is divided by the retail load in CY-2 [in 225 CMR 14.07(3)(a)] to set the CY Minimum Standard (% of retail load).  The actual SREC-II demand is then equal to the actual settled retail load in CY times the Minimum Standard.</t>
    </r>
  </si>
  <si>
    <t>Annual</t>
  </si>
  <si>
    <t>Reminted, Unsettled Auction Attributes from CY-3</t>
  </si>
  <si>
    <t>Third Round Auction Volume Doubling  225 CMR 14.07(3)(e)5</t>
  </si>
  <si>
    <r>
      <rPr>
        <b/>
        <u/>
        <sz val="16"/>
        <color theme="5" tint="-0.499984740745262"/>
        <rFont val="Calibri"/>
        <family val="2"/>
        <scheme val="minor"/>
      </rPr>
      <t>Cumulative Installed Capacity Target</t>
    </r>
    <r>
      <rPr>
        <b/>
        <sz val="16"/>
        <color theme="5" tint="-0.499984740745262"/>
        <rFont val="Calibri"/>
        <family val="2"/>
        <scheme val="minor"/>
      </rPr>
      <t xml:space="preserve"> [per 225 CMR 14.07(3)(e)3]</t>
    </r>
  </si>
  <si>
    <t>Compliance Obligations are not final until August 30th of the Preceding Year</t>
  </si>
  <si>
    <t>N/A</t>
  </si>
  <si>
    <t>NREL Insolation Data, Worcester, kWh/m2/day (Non-Tracking, Tilt = Latitude)</t>
  </si>
  <si>
    <t>Retail Electric Load from Two Years Prior (MWh)</t>
  </si>
  <si>
    <t>Minimum Standard Percentage</t>
  </si>
  <si>
    <t>TBD</t>
  </si>
  <si>
    <t>Guideline Version Date: July 22,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</si>
</sst>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0.000"/>
    <numFmt numFmtId="165" formatCode="0.0"/>
    <numFmt numFmtId="166" formatCode="0.00000"/>
    <numFmt numFmtId="167" formatCode="0.000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 Unicode MS"/>
      <family val="2"/>
    </font>
    <font>
      <sz val="11"/>
      <color theme="0" tint="-0.1499984740745262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u/>
      <sz val="16"/>
      <color theme="5" tint="-0.499984740745262"/>
      <name val="Calibri"/>
      <family val="2"/>
      <scheme val="minor"/>
    </font>
    <font>
      <b/>
      <u/>
      <sz val="11"/>
      <color theme="5" tint="-0.499984740745262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i/>
      <u/>
      <sz val="11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Trellis">
        <bgColor theme="0" tint="-4.9989318521683403E-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0" fontId="0" fillId="0" borderId="11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2" fillId="0" borderId="0" xfId="1" applyNumberFormat="1" applyFont="1" applyFill="1"/>
    <xf numFmtId="0" fontId="4" fillId="0" borderId="0" xfId="0" applyFont="1" applyAlignment="1">
      <alignment horizontal="center"/>
    </xf>
    <xf numFmtId="0" fontId="3" fillId="0" borderId="0" xfId="0" applyFont="1"/>
    <xf numFmtId="1" fontId="13" fillId="0" borderId="0" xfId="0" applyNumberFormat="1" applyFont="1"/>
    <xf numFmtId="164" fontId="13" fillId="0" borderId="0" xfId="0" applyNumberFormat="1" applyFont="1"/>
    <xf numFmtId="0" fontId="13" fillId="0" borderId="0" xfId="0" applyFont="1"/>
    <xf numFmtId="1" fontId="0" fillId="0" borderId="0" xfId="0" applyNumberFormat="1"/>
    <xf numFmtId="0" fontId="14" fillId="0" borderId="0" xfId="0" applyFont="1"/>
    <xf numFmtId="0" fontId="15" fillId="0" borderId="0" xfId="0" applyFont="1"/>
    <xf numFmtId="1" fontId="2" fillId="0" borderId="0" xfId="0" applyNumberFormat="1" applyFont="1"/>
    <xf numFmtId="0" fontId="16" fillId="0" borderId="0" xfId="0" applyFont="1"/>
    <xf numFmtId="1" fontId="17" fillId="0" borderId="0" xfId="0" applyNumberFormat="1" applyFont="1"/>
    <xf numFmtId="0" fontId="18" fillId="0" borderId="0" xfId="0" applyFont="1"/>
    <xf numFmtId="0" fontId="19" fillId="0" borderId="0" xfId="0" applyFont="1"/>
    <xf numFmtId="0" fontId="8" fillId="0" borderId="0" xfId="0" applyFont="1" applyAlignment="1">
      <alignment horizontal="left" indent="2"/>
    </xf>
    <xf numFmtId="0" fontId="2" fillId="0" borderId="0" xfId="0" applyFont="1" applyBorder="1" applyAlignment="1">
      <alignment horizontal="center"/>
    </xf>
    <xf numFmtId="1" fontId="0" fillId="0" borderId="0" xfId="0" applyNumberFormat="1" applyFont="1"/>
    <xf numFmtId="3" fontId="7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" fontId="2" fillId="0" borderId="1" xfId="0" applyNumberFormat="1" applyFont="1" applyBorder="1"/>
    <xf numFmtId="0" fontId="22" fillId="0" borderId="18" xfId="0" applyFont="1" applyBorder="1" applyAlignment="1">
      <alignment horizontal="center" vertical="center"/>
    </xf>
    <xf numFmtId="0" fontId="25" fillId="0" borderId="0" xfId="0" applyFont="1"/>
    <xf numFmtId="0" fontId="27" fillId="0" borderId="0" xfId="0" applyFont="1"/>
    <xf numFmtId="0" fontId="26" fillId="0" borderId="0" xfId="0" applyFont="1"/>
    <xf numFmtId="0" fontId="2" fillId="0" borderId="1" xfId="0" applyFont="1" applyBorder="1"/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2"/>
    </xf>
    <xf numFmtId="1" fontId="2" fillId="0" borderId="33" xfId="0" applyNumberFormat="1" applyFont="1" applyBorder="1"/>
    <xf numFmtId="1" fontId="23" fillId="0" borderId="29" xfId="0" applyNumberFormat="1" applyFont="1" applyBorder="1"/>
    <xf numFmtId="1" fontId="23" fillId="0" borderId="30" xfId="0" applyNumberFormat="1" applyFont="1" applyBorder="1"/>
    <xf numFmtId="0" fontId="0" fillId="0" borderId="33" xfId="0" applyBorder="1" applyAlignment="1">
      <alignment horizontal="left" indent="2"/>
    </xf>
    <xf numFmtId="0" fontId="16" fillId="0" borderId="34" xfId="0" applyFont="1" applyBorder="1"/>
    <xf numFmtId="1" fontId="22" fillId="0" borderId="1" xfId="0" applyNumberFormat="1" applyFont="1" applyBorder="1"/>
    <xf numFmtId="1" fontId="22" fillId="0" borderId="33" xfId="0" applyNumberFormat="1" applyFont="1" applyBorder="1"/>
    <xf numFmtId="0" fontId="2" fillId="0" borderId="33" xfId="0" applyFont="1" applyBorder="1"/>
    <xf numFmtId="0" fontId="0" fillId="0" borderId="33" xfId="0" applyBorder="1"/>
    <xf numFmtId="0" fontId="8" fillId="0" borderId="1" xfId="0" applyFont="1" applyBorder="1" applyAlignment="1">
      <alignment horizontal="left" indent="2"/>
    </xf>
    <xf numFmtId="0" fontId="16" fillId="0" borderId="1" xfId="0" applyFont="1" applyBorder="1" applyAlignment="1">
      <alignment horizontal="left" indent="2"/>
    </xf>
    <xf numFmtId="0" fontId="3" fillId="0" borderId="34" xfId="0" applyFont="1" applyBorder="1"/>
    <xf numFmtId="0" fontId="3" fillId="0" borderId="34" xfId="0" applyFont="1" applyBorder="1" applyAlignment="1">
      <alignment horizontal="left"/>
    </xf>
    <xf numFmtId="1" fontId="22" fillId="0" borderId="1" xfId="0" quotePrefix="1" applyNumberFormat="1" applyFont="1" applyFill="1" applyBorder="1"/>
    <xf numFmtId="1" fontId="22" fillId="0" borderId="33" xfId="0" quotePrefix="1" applyNumberFormat="1" applyFont="1" applyFill="1" applyBorder="1"/>
    <xf numFmtId="0" fontId="31" fillId="0" borderId="0" xfId="0" applyFont="1"/>
    <xf numFmtId="0" fontId="3" fillId="0" borderId="0" xfId="0" applyFont="1" applyBorder="1" applyAlignment="1">
      <alignment horizontal="left"/>
    </xf>
    <xf numFmtId="3" fontId="21" fillId="0" borderId="0" xfId="0" applyNumberFormat="1" applyFont="1" applyBorder="1" applyAlignment="1">
      <alignment horizontal="center"/>
    </xf>
    <xf numFmtId="1" fontId="23" fillId="0" borderId="26" xfId="0" applyNumberFormat="1" applyFont="1" applyBorder="1"/>
    <xf numFmtId="0" fontId="0" fillId="0" borderId="0" xfId="0" applyFill="1"/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22" fillId="0" borderId="0" xfId="0" applyFont="1" applyFill="1"/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0" fillId="0" borderId="0" xfId="0" applyFill="1" applyBorder="1"/>
    <xf numFmtId="164" fontId="8" fillId="0" borderId="1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10" fontId="0" fillId="0" borderId="0" xfId="1" applyNumberFormat="1" applyFont="1" applyFill="1"/>
    <xf numFmtId="0" fontId="8" fillId="0" borderId="0" xfId="0" applyFont="1" applyFill="1" applyAlignment="1">
      <alignment horizontal="left"/>
    </xf>
    <xf numFmtId="0" fontId="11" fillId="0" borderId="0" xfId="0" applyFont="1" applyFill="1" applyAlignment="1">
      <alignment wrapText="1"/>
    </xf>
    <xf numFmtId="0" fontId="8" fillId="0" borderId="0" xfId="0" applyFont="1" applyFill="1" applyAlignment="1">
      <alignment horizontal="right" indent="1"/>
    </xf>
    <xf numFmtId="165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left"/>
    </xf>
    <xf numFmtId="0" fontId="8" fillId="0" borderId="0" xfId="0" applyFont="1" applyFill="1"/>
    <xf numFmtId="0" fontId="7" fillId="0" borderId="0" xfId="0" applyFont="1" applyFill="1"/>
    <xf numFmtId="0" fontId="12" fillId="0" borderId="0" xfId="0" applyFont="1" applyFill="1"/>
    <xf numFmtId="0" fontId="0" fillId="0" borderId="0" xfId="0" applyFill="1" applyAlignment="1">
      <alignment horizontal="right"/>
    </xf>
    <xf numFmtId="164" fontId="8" fillId="0" borderId="0" xfId="0" applyNumberFormat="1" applyFont="1" applyFill="1"/>
    <xf numFmtId="0" fontId="0" fillId="0" borderId="2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0" xfId="0" applyFill="1" applyAlignment="1">
      <alignment horizontal="left" indent="2"/>
    </xf>
    <xf numFmtId="9" fontId="0" fillId="0" borderId="0" xfId="0" applyNumberFormat="1" applyFill="1"/>
    <xf numFmtId="0" fontId="0" fillId="0" borderId="0" xfId="0" quotePrefix="1" applyFill="1" applyAlignment="1">
      <alignment horizontal="right"/>
    </xf>
    <xf numFmtId="0" fontId="0" fillId="0" borderId="8" xfId="0" applyFill="1" applyBorder="1"/>
    <xf numFmtId="164" fontId="0" fillId="0" borderId="0" xfId="0" applyNumberFormat="1" applyFill="1" applyAlignment="1">
      <alignment horizontal="center"/>
    </xf>
    <xf numFmtId="8" fontId="0" fillId="0" borderId="0" xfId="0" applyNumberFormat="1" applyFill="1"/>
    <xf numFmtId="6" fontId="0" fillId="0" borderId="0" xfId="0" applyNumberFormat="1" applyFill="1"/>
    <xf numFmtId="0" fontId="13" fillId="0" borderId="0" xfId="0" applyFont="1" applyFill="1"/>
    <xf numFmtId="0" fontId="33" fillId="0" borderId="0" xfId="0" applyFont="1" applyFill="1"/>
    <xf numFmtId="164" fontId="33" fillId="0" borderId="0" xfId="0" applyNumberFormat="1" applyFont="1" applyFill="1"/>
    <xf numFmtId="166" fontId="0" fillId="0" borderId="0" xfId="0" applyNumberFormat="1"/>
    <xf numFmtId="165" fontId="12" fillId="0" borderId="0" xfId="0" applyNumberFormat="1" applyFont="1" applyFill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165" fontId="0" fillId="0" borderId="38" xfId="0" applyNumberFormat="1" applyFill="1" applyBorder="1" applyAlignment="1">
      <alignment horizontal="center"/>
    </xf>
    <xf numFmtId="165" fontId="0" fillId="0" borderId="37" xfId="0" applyNumberFormat="1" applyFill="1" applyBorder="1" applyAlignment="1">
      <alignment horizontal="center"/>
    </xf>
    <xf numFmtId="165" fontId="12" fillId="0" borderId="36" xfId="0" applyNumberFormat="1" applyFont="1" applyFill="1" applyBorder="1" applyAlignment="1">
      <alignment horizontal="center"/>
    </xf>
    <xf numFmtId="165" fontId="0" fillId="0" borderId="43" xfId="0" applyNumberFormat="1" applyFill="1" applyBorder="1" applyAlignment="1">
      <alignment horizontal="center"/>
    </xf>
    <xf numFmtId="165" fontId="0" fillId="0" borderId="0" xfId="0" applyNumberFormat="1" applyFill="1"/>
    <xf numFmtId="0" fontId="2" fillId="0" borderId="33" xfId="0" applyFont="1" applyFill="1" applyBorder="1"/>
    <xf numFmtId="0" fontId="2" fillId="0" borderId="1" xfId="0" applyFont="1" applyFill="1" applyBorder="1"/>
    <xf numFmtId="1" fontId="2" fillId="0" borderId="33" xfId="0" applyNumberFormat="1" applyFont="1" applyFill="1" applyBorder="1"/>
    <xf numFmtId="1" fontId="2" fillId="0" borderId="1" xfId="0" applyNumberFormat="1" applyFont="1" applyFill="1" applyBorder="1"/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4" fontId="0" fillId="0" borderId="42" xfId="0" applyNumberFormat="1" applyFill="1" applyBorder="1" applyAlignment="1">
      <alignment horizontal="center" vertical="center"/>
    </xf>
    <xf numFmtId="164" fontId="0" fillId="0" borderId="40" xfId="0" applyNumberFormat="1" applyFill="1" applyBorder="1" applyAlignment="1">
      <alignment horizontal="center" vertical="center"/>
    </xf>
    <xf numFmtId="164" fontId="0" fillId="0" borderId="41" xfId="0" applyNumberFormat="1" applyFill="1" applyBorder="1" applyAlignment="1">
      <alignment horizontal="center" vertical="center"/>
    </xf>
    <xf numFmtId="164" fontId="0" fillId="0" borderId="44" xfId="0" applyNumberForma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0" fillId="0" borderId="39" xfId="0" applyNumberFormat="1" applyFill="1" applyBorder="1" applyAlignment="1">
      <alignment horizontal="center" vertical="center"/>
    </xf>
    <xf numFmtId="3" fontId="24" fillId="0" borderId="24" xfId="0" applyNumberFormat="1" applyFont="1" applyBorder="1" applyAlignment="1">
      <alignment horizontal="center"/>
    </xf>
    <xf numFmtId="3" fontId="24" fillId="0" borderId="25" xfId="0" applyNumberFormat="1" applyFont="1" applyBorder="1" applyAlignment="1">
      <alignment horizontal="center"/>
    </xf>
    <xf numFmtId="3" fontId="24" fillId="0" borderId="28" xfId="0" applyNumberFormat="1" applyFont="1" applyBorder="1" applyAlignment="1">
      <alignment horizontal="center"/>
    </xf>
    <xf numFmtId="167" fontId="21" fillId="0" borderId="29" xfId="1" applyNumberFormat="1" applyFont="1" applyBorder="1" applyAlignment="1">
      <alignment horizontal="center"/>
    </xf>
    <xf numFmtId="167" fontId="21" fillId="0" borderId="30" xfId="1" applyNumberFormat="1" applyFont="1" applyBorder="1" applyAlignment="1">
      <alignment horizontal="center"/>
    </xf>
    <xf numFmtId="167" fontId="21" fillId="0" borderId="24" xfId="1" applyNumberFormat="1" applyFont="1" applyBorder="1" applyAlignment="1">
      <alignment horizontal="center"/>
    </xf>
    <xf numFmtId="167" fontId="21" fillId="0" borderId="25" xfId="1" applyNumberFormat="1" applyFont="1" applyBorder="1" applyAlignment="1">
      <alignment horizontal="center"/>
    </xf>
    <xf numFmtId="167" fontId="21" fillId="0" borderId="28" xfId="1" applyNumberFormat="1" applyFont="1" applyBorder="1" applyAlignment="1">
      <alignment horizontal="center"/>
    </xf>
    <xf numFmtId="167" fontId="24" fillId="0" borderId="24" xfId="1" applyNumberFormat="1" applyFont="1" applyBorder="1" applyAlignment="1">
      <alignment horizontal="center"/>
    </xf>
    <xf numFmtId="167" fontId="24" fillId="0" borderId="25" xfId="1" applyNumberFormat="1" applyFont="1" applyBorder="1" applyAlignment="1">
      <alignment horizontal="center"/>
    </xf>
    <xf numFmtId="167" fontId="24" fillId="0" borderId="28" xfId="1" applyNumberFormat="1" applyFont="1" applyBorder="1" applyAlignment="1">
      <alignment horizontal="center"/>
    </xf>
    <xf numFmtId="3" fontId="24" fillId="0" borderId="29" xfId="0" applyNumberFormat="1" applyFont="1" applyBorder="1" applyAlignment="1">
      <alignment horizontal="center"/>
    </xf>
    <xf numFmtId="3" fontId="24" fillId="0" borderId="30" xfId="0" applyNumberFormat="1" applyFont="1" applyBorder="1" applyAlignment="1">
      <alignment horizontal="center"/>
    </xf>
    <xf numFmtId="3" fontId="21" fillId="0" borderId="29" xfId="0" applyNumberFormat="1" applyFont="1" applyBorder="1" applyAlignment="1">
      <alignment horizontal="center"/>
    </xf>
    <xf numFmtId="3" fontId="21" fillId="0" borderId="30" xfId="0" applyNumberFormat="1" applyFont="1" applyBorder="1" applyAlignment="1">
      <alignment horizontal="center"/>
    </xf>
    <xf numFmtId="3" fontId="21" fillId="0" borderId="35" xfId="0" applyNumberFormat="1" applyFont="1" applyBorder="1" applyAlignment="1">
      <alignment horizontal="center"/>
    </xf>
    <xf numFmtId="0" fontId="28" fillId="0" borderId="31" xfId="0" applyFont="1" applyBorder="1" applyAlignment="1">
      <alignment horizontal="left" vertical="center" wrapText="1" indent="1"/>
    </xf>
    <xf numFmtId="0" fontId="28" fillId="0" borderId="32" xfId="0" applyFont="1" applyBorder="1" applyAlignment="1">
      <alignment horizontal="left" vertical="center" wrapText="1" indent="1"/>
    </xf>
    <xf numFmtId="0" fontId="28" fillId="0" borderId="33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/>
    </xf>
    <xf numFmtId="3" fontId="22" fillId="0" borderId="1" xfId="0" applyNumberFormat="1" applyFont="1" applyBorder="1" applyAlignment="1">
      <alignment horizontal="center"/>
    </xf>
    <xf numFmtId="3" fontId="24" fillId="0" borderId="29" xfId="0" applyNumberFormat="1" applyFont="1" applyFill="1" applyBorder="1" applyAlignment="1">
      <alignment horizontal="center"/>
    </xf>
    <xf numFmtId="3" fontId="24" fillId="0" borderId="30" xfId="0" applyNumberFormat="1" applyFont="1" applyFill="1" applyBorder="1" applyAlignment="1">
      <alignment horizontal="center"/>
    </xf>
    <xf numFmtId="3" fontId="24" fillId="2" borderId="29" xfId="0" applyNumberFormat="1" applyFont="1" applyFill="1" applyBorder="1" applyAlignment="1">
      <alignment horizontal="center"/>
    </xf>
    <xf numFmtId="3" fontId="24" fillId="2" borderId="30" xfId="0" applyNumberFormat="1" applyFont="1" applyFill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3" fontId="2" fillId="0" borderId="22" xfId="0" applyNumberFormat="1" applyFont="1" applyFill="1" applyBorder="1" applyAlignment="1">
      <alignment horizontal="center"/>
    </xf>
    <xf numFmtId="3" fontId="2" fillId="0" borderId="23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1" fontId="23" fillId="0" borderId="24" xfId="0" applyNumberFormat="1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22" fillId="0" borderId="19" xfId="0" applyFont="1" applyBorder="1" applyAlignment="1">
      <alignment horizontal="left" vertical="center" indent="1"/>
    </xf>
    <xf numFmtId="0" fontId="22" fillId="0" borderId="20" xfId="0" applyFont="1" applyBorder="1" applyAlignment="1">
      <alignment horizontal="left" vertical="center" indent="1"/>
    </xf>
    <xf numFmtId="0" fontId="22" fillId="0" borderId="2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zoomScaleNormal="100" workbookViewId="0"/>
  </sheetViews>
  <sheetFormatPr defaultRowHeight="15" x14ac:dyDescent="0.25"/>
  <cols>
    <col min="1" max="1" width="3" style="57" customWidth="1"/>
    <col min="2" max="2" width="4" style="57" customWidth="1"/>
    <col min="3" max="3" width="35.42578125" style="57" customWidth="1"/>
    <col min="4" max="5" width="19.140625" style="57" customWidth="1"/>
    <col min="6" max="9" width="9.140625" style="57"/>
    <col min="10" max="12" width="9.140625" style="57" customWidth="1"/>
    <col min="13" max="16384" width="9.140625" style="57"/>
  </cols>
  <sheetData>
    <row r="1" spans="1:17" x14ac:dyDescent="0.25">
      <c r="A1" s="93" t="s">
        <v>88</v>
      </c>
    </row>
    <row r="2" spans="1:17" x14ac:dyDescent="0.25">
      <c r="A2" s="93"/>
    </row>
    <row r="3" spans="1:17" ht="18.75" x14ac:dyDescent="0.3">
      <c r="B3" s="117" t="s">
        <v>0</v>
      </c>
      <c r="C3" s="117"/>
      <c r="D3" s="117"/>
    </row>
    <row r="4" spans="1:17" ht="18.75" x14ac:dyDescent="0.3">
      <c r="B4" s="117" t="s">
        <v>1</v>
      </c>
      <c r="C4" s="117"/>
      <c r="D4" s="117"/>
    </row>
    <row r="5" spans="1:17" ht="18.75" x14ac:dyDescent="0.3">
      <c r="B5" s="117" t="s">
        <v>2</v>
      </c>
      <c r="C5" s="117"/>
      <c r="D5" s="117"/>
    </row>
    <row r="6" spans="1:17" ht="18.75" x14ac:dyDescent="0.3">
      <c r="B6" s="117" t="s">
        <v>3</v>
      </c>
      <c r="C6" s="117"/>
      <c r="D6" s="117"/>
    </row>
    <row r="7" spans="1:17" ht="15.75" x14ac:dyDescent="0.25">
      <c r="C7" s="118" t="s">
        <v>4</v>
      </c>
      <c r="D7" s="118"/>
    </row>
    <row r="8" spans="1:17" ht="15.75" x14ac:dyDescent="0.25">
      <c r="C8" s="58"/>
      <c r="D8" s="58"/>
    </row>
    <row r="10" spans="1:17" x14ac:dyDescent="0.25">
      <c r="C10" s="57" t="s">
        <v>5</v>
      </c>
      <c r="D10" s="59">
        <v>653.29999999999995</v>
      </c>
    </row>
    <row r="11" spans="1:17" x14ac:dyDescent="0.25">
      <c r="C11" s="57" t="s">
        <v>6</v>
      </c>
      <c r="D11" s="60">
        <f>D10-400</f>
        <v>253.29999999999995</v>
      </c>
    </row>
    <row r="12" spans="1:17" x14ac:dyDescent="0.25">
      <c r="C12" s="57" t="s">
        <v>7</v>
      </c>
      <c r="D12" s="60">
        <f>1600-D10</f>
        <v>946.7</v>
      </c>
    </row>
    <row r="13" spans="1:17" ht="15" customHeight="1" x14ac:dyDescent="0.25">
      <c r="C13" s="57" t="s">
        <v>8</v>
      </c>
      <c r="D13" s="57">
        <v>2020</v>
      </c>
    </row>
    <row r="14" spans="1:17" ht="15" customHeight="1" x14ac:dyDescent="0.25">
      <c r="N14" s="61"/>
      <c r="O14" s="61"/>
      <c r="P14" s="61"/>
      <c r="Q14" s="61"/>
    </row>
    <row r="15" spans="1:17" ht="33" customHeight="1" x14ac:dyDescent="0.25">
      <c r="C15" s="62" t="s">
        <v>67</v>
      </c>
      <c r="D15" s="63" t="s">
        <v>9</v>
      </c>
      <c r="E15" s="63" t="s">
        <v>10</v>
      </c>
      <c r="M15" s="64"/>
      <c r="N15" s="65"/>
      <c r="O15" s="65"/>
      <c r="P15" s="65"/>
      <c r="Q15" s="65"/>
    </row>
    <row r="16" spans="1:17" x14ac:dyDescent="0.25">
      <c r="C16" s="66">
        <v>2014</v>
      </c>
      <c r="D16" s="67">
        <v>0</v>
      </c>
      <c r="E16" s="68">
        <v>85</v>
      </c>
      <c r="M16" s="64"/>
      <c r="N16" s="65"/>
      <c r="O16" s="65"/>
      <c r="P16" s="65"/>
      <c r="Q16" s="65"/>
    </row>
    <row r="17" spans="3:17" x14ac:dyDescent="0.25">
      <c r="C17" s="66">
        <v>2015</v>
      </c>
      <c r="D17" s="67">
        <f t="shared" ref="D17:D22" si="0">MIN(D16+1/6, 1)</f>
        <v>0.16666666666666666</v>
      </c>
      <c r="E17" s="68">
        <v>230</v>
      </c>
      <c r="M17" s="64"/>
      <c r="N17" s="65"/>
      <c r="O17" s="65"/>
      <c r="P17" s="65"/>
      <c r="Q17" s="65"/>
    </row>
    <row r="18" spans="3:17" x14ac:dyDescent="0.25">
      <c r="C18" s="66">
        <v>2016</v>
      </c>
      <c r="D18" s="67">
        <f t="shared" si="0"/>
        <v>0.33333333333333331</v>
      </c>
      <c r="E18" s="68">
        <f>447 -$D$11*D18</f>
        <v>362.56666666666672</v>
      </c>
      <c r="M18" s="64"/>
      <c r="N18" s="65"/>
      <c r="O18" s="65"/>
      <c r="P18" s="65"/>
      <c r="Q18" s="65"/>
    </row>
    <row r="19" spans="3:17" x14ac:dyDescent="0.25">
      <c r="C19" s="66">
        <v>2017</v>
      </c>
      <c r="D19" s="67">
        <f t="shared" si="0"/>
        <v>0.5</v>
      </c>
      <c r="E19" s="68">
        <f>636-$D$11*D19</f>
        <v>509.35</v>
      </c>
      <c r="M19" s="64"/>
      <c r="N19" s="65"/>
      <c r="O19" s="65"/>
      <c r="P19" s="65"/>
      <c r="Q19" s="65"/>
    </row>
    <row r="20" spans="3:17" x14ac:dyDescent="0.25">
      <c r="C20" s="66">
        <v>2018</v>
      </c>
      <c r="D20" s="67">
        <f t="shared" si="0"/>
        <v>0.66666666666666663</v>
      </c>
      <c r="E20" s="68">
        <f>824-$D$11*D20</f>
        <v>655.13333333333344</v>
      </c>
      <c r="M20" s="64"/>
      <c r="N20" s="65"/>
      <c r="O20" s="65"/>
      <c r="P20" s="65"/>
      <c r="Q20" s="65"/>
    </row>
    <row r="21" spans="3:17" x14ac:dyDescent="0.25">
      <c r="C21" s="66">
        <v>2019</v>
      </c>
      <c r="D21" s="67">
        <f t="shared" si="0"/>
        <v>0.83333333333333326</v>
      </c>
      <c r="E21" s="68">
        <f>1012-$D$11*D21</f>
        <v>800.91666666666674</v>
      </c>
      <c r="M21" s="64"/>
      <c r="N21" s="65"/>
    </row>
    <row r="22" spans="3:17" x14ac:dyDescent="0.25">
      <c r="C22" s="66">
        <v>2020</v>
      </c>
      <c r="D22" s="67">
        <f t="shared" si="0"/>
        <v>0.99999999999999989</v>
      </c>
      <c r="E22" s="68">
        <f>1200-$D$11*D22</f>
        <v>946.7</v>
      </c>
    </row>
    <row r="24" spans="3:17" x14ac:dyDescent="0.25">
      <c r="C24" s="57" t="s">
        <v>11</v>
      </c>
      <c r="D24" s="69">
        <v>0.1351</v>
      </c>
      <c r="E24" s="60">
        <f>365*24*D24</f>
        <v>1183.4759999999999</v>
      </c>
      <c r="F24" s="70" t="s">
        <v>12</v>
      </c>
    </row>
    <row r="25" spans="3:17" ht="15" customHeight="1" x14ac:dyDescent="0.25"/>
    <row r="26" spans="3:17" ht="15" customHeight="1" x14ac:dyDescent="0.25">
      <c r="C26" s="57" t="s">
        <v>13</v>
      </c>
      <c r="E26" s="71"/>
    </row>
    <row r="27" spans="3:17" x14ac:dyDescent="0.25">
      <c r="C27" s="72" t="s">
        <v>46</v>
      </c>
      <c r="D27" s="73">
        <v>1</v>
      </c>
      <c r="E27" s="71"/>
    </row>
    <row r="28" spans="3:17" x14ac:dyDescent="0.25">
      <c r="C28" s="72" t="s">
        <v>47</v>
      </c>
      <c r="D28" s="74">
        <v>0.9</v>
      </c>
      <c r="E28" s="71"/>
    </row>
    <row r="29" spans="3:17" x14ac:dyDescent="0.25">
      <c r="C29" s="72" t="s">
        <v>48</v>
      </c>
      <c r="D29" s="74">
        <v>0.8</v>
      </c>
      <c r="E29" s="71"/>
    </row>
    <row r="30" spans="3:17" ht="15" customHeight="1" x14ac:dyDescent="0.25">
      <c r="C30" s="72" t="s">
        <v>49</v>
      </c>
      <c r="D30" s="74">
        <v>0.7</v>
      </c>
      <c r="E30" s="75"/>
    </row>
    <row r="31" spans="3:17" x14ac:dyDescent="0.25">
      <c r="E31" s="71"/>
    </row>
    <row r="32" spans="3:17" ht="16.5" customHeight="1" x14ac:dyDescent="0.25">
      <c r="C32" s="76" t="s">
        <v>14</v>
      </c>
      <c r="D32" s="77">
        <v>40</v>
      </c>
      <c r="F32" s="78"/>
    </row>
    <row r="33" spans="3:13" x14ac:dyDescent="0.25">
      <c r="C33" s="76"/>
      <c r="E33" s="78"/>
      <c r="F33" s="78"/>
    </row>
    <row r="34" spans="3:13" ht="16.5" thickBot="1" x14ac:dyDescent="0.35">
      <c r="C34" s="57" t="s">
        <v>18</v>
      </c>
      <c r="F34" s="57" t="s">
        <v>84</v>
      </c>
      <c r="G34" s="79"/>
    </row>
    <row r="35" spans="3:13" ht="15.75" x14ac:dyDescent="0.3">
      <c r="C35" s="80" t="s">
        <v>20</v>
      </c>
      <c r="D35" s="81">
        <f>H35</f>
        <v>0.23005565862708718</v>
      </c>
      <c r="F35" s="82" t="s">
        <v>15</v>
      </c>
      <c r="G35" s="103">
        <v>3.4</v>
      </c>
      <c r="H35" s="119">
        <f>AVERAGE(G35:G37)/4/AVERAGE($G$35:$G$46)</f>
        <v>0.23005565862708718</v>
      </c>
      <c r="I35" s="110" t="s">
        <v>16</v>
      </c>
      <c r="L35" s="97"/>
      <c r="M35" s="98"/>
    </row>
    <row r="36" spans="3:13" x14ac:dyDescent="0.25">
      <c r="C36" s="80" t="s">
        <v>22</v>
      </c>
      <c r="D36" s="81">
        <f>H38</f>
        <v>0.28942486085343233</v>
      </c>
      <c r="F36" s="83" t="s">
        <v>17</v>
      </c>
      <c r="G36" s="99">
        <v>4.2</v>
      </c>
      <c r="H36" s="114"/>
      <c r="I36" s="111"/>
      <c r="L36" s="99"/>
      <c r="M36" s="98"/>
    </row>
    <row r="37" spans="3:13" x14ac:dyDescent="0.25">
      <c r="C37" s="80" t="s">
        <v>24</v>
      </c>
      <c r="D37" s="81">
        <f>H41</f>
        <v>0.29313543599257885</v>
      </c>
      <c r="F37" s="84" t="s">
        <v>19</v>
      </c>
      <c r="G37" s="101">
        <v>4.8</v>
      </c>
      <c r="H37" s="115"/>
      <c r="I37" s="111"/>
      <c r="L37" s="99"/>
      <c r="M37" s="98"/>
    </row>
    <row r="38" spans="3:13" x14ac:dyDescent="0.25">
      <c r="C38" s="80" t="s">
        <v>26</v>
      </c>
      <c r="D38" s="81">
        <f>H44</f>
        <v>0.18738404452690169</v>
      </c>
      <c r="F38" s="85" t="s">
        <v>21</v>
      </c>
      <c r="G38" s="102">
        <v>5</v>
      </c>
      <c r="H38" s="113">
        <f>AVERAGE(G38:G40)/4/AVERAGE($G$35:$G$46)</f>
        <v>0.28942486085343233</v>
      </c>
      <c r="I38" s="111"/>
      <c r="L38" s="99"/>
      <c r="M38" s="98"/>
    </row>
    <row r="39" spans="3:13" x14ac:dyDescent="0.25">
      <c r="D39" s="81"/>
      <c r="F39" s="83" t="s">
        <v>23</v>
      </c>
      <c r="G39" s="99">
        <v>5.2</v>
      </c>
      <c r="H39" s="114"/>
      <c r="I39" s="111"/>
      <c r="L39" s="99"/>
      <c r="M39" s="98"/>
    </row>
    <row r="40" spans="3:13" x14ac:dyDescent="0.25">
      <c r="F40" s="84" t="s">
        <v>25</v>
      </c>
      <c r="G40" s="101">
        <v>5.4</v>
      </c>
      <c r="H40" s="115"/>
      <c r="I40" s="111"/>
      <c r="L40" s="99"/>
      <c r="M40" s="98"/>
    </row>
    <row r="41" spans="3:13" x14ac:dyDescent="0.25">
      <c r="C41" s="86"/>
      <c r="D41" s="87"/>
      <c r="F41" s="85" t="s">
        <v>27</v>
      </c>
      <c r="G41" s="102">
        <v>5.5</v>
      </c>
      <c r="H41" s="113">
        <f>AVERAGE(G41:G43)/4/AVERAGE($G$35:$G$46)</f>
        <v>0.29313543599257885</v>
      </c>
      <c r="I41" s="111"/>
      <c r="L41" s="99"/>
      <c r="M41" s="98"/>
    </row>
    <row r="42" spans="3:13" x14ac:dyDescent="0.25">
      <c r="F42" s="83" t="s">
        <v>28</v>
      </c>
      <c r="G42" s="99">
        <v>5.3</v>
      </c>
      <c r="H42" s="114"/>
      <c r="I42" s="111"/>
      <c r="L42" s="99"/>
      <c r="M42" s="98"/>
    </row>
    <row r="43" spans="3:13" x14ac:dyDescent="0.25">
      <c r="D43" s="88"/>
      <c r="F43" s="84" t="s">
        <v>29</v>
      </c>
      <c r="G43" s="101">
        <v>5</v>
      </c>
      <c r="H43" s="115"/>
      <c r="I43" s="111"/>
      <c r="L43" s="99"/>
      <c r="M43" s="98"/>
    </row>
    <row r="44" spans="3:13" x14ac:dyDescent="0.25">
      <c r="F44" s="85" t="s">
        <v>30</v>
      </c>
      <c r="G44" s="102">
        <v>4.3</v>
      </c>
      <c r="H44" s="113">
        <f>AVERAGE(G44:G46)/4/AVERAGE($G$35:$G$46)</f>
        <v>0.18738404452690169</v>
      </c>
      <c r="I44" s="111"/>
      <c r="L44" s="99"/>
      <c r="M44" s="98"/>
    </row>
    <row r="45" spans="3:13" x14ac:dyDescent="0.25">
      <c r="F45" s="83" t="s">
        <v>31</v>
      </c>
      <c r="G45" s="99">
        <v>3</v>
      </c>
      <c r="H45" s="114"/>
      <c r="I45" s="111"/>
      <c r="L45" s="99"/>
      <c r="M45" s="98"/>
    </row>
    <row r="46" spans="3:13" ht="15.75" thickBot="1" x14ac:dyDescent="0.3">
      <c r="F46" s="89" t="s">
        <v>32</v>
      </c>
      <c r="G46" s="104">
        <v>2.8</v>
      </c>
      <c r="H46" s="116"/>
      <c r="I46" s="112"/>
      <c r="L46" s="99"/>
      <c r="M46" s="98"/>
    </row>
    <row r="47" spans="3:13" x14ac:dyDescent="0.25">
      <c r="F47" s="57" t="s">
        <v>78</v>
      </c>
      <c r="G47" s="64">
        <v>4.5</v>
      </c>
      <c r="H47" s="90">
        <f>SUM(H35:H46)</f>
        <v>1</v>
      </c>
      <c r="J47" s="91"/>
      <c r="L47" s="99"/>
      <c r="M47" s="100"/>
    </row>
    <row r="48" spans="3:13" x14ac:dyDescent="0.25">
      <c r="J48" s="91"/>
    </row>
    <row r="49" spans="7:10" x14ac:dyDescent="0.25">
      <c r="G49" s="105"/>
      <c r="J49" s="91"/>
    </row>
    <row r="50" spans="7:10" x14ac:dyDescent="0.25">
      <c r="J50" s="91"/>
    </row>
    <row r="62" spans="7:10" x14ac:dyDescent="0.25">
      <c r="G62" s="92"/>
      <c r="H62" s="92"/>
    </row>
    <row r="63" spans="7:10" x14ac:dyDescent="0.25">
      <c r="G63" s="92"/>
      <c r="H63" s="92"/>
    </row>
  </sheetData>
  <mergeCells count="10">
    <mergeCell ref="I35:I46"/>
    <mergeCell ref="H38:H40"/>
    <mergeCell ref="H41:H43"/>
    <mergeCell ref="H44:H46"/>
    <mergeCell ref="B3:D3"/>
    <mergeCell ref="B4:D4"/>
    <mergeCell ref="B5:D5"/>
    <mergeCell ref="B6:D6"/>
    <mergeCell ref="C7:D7"/>
    <mergeCell ref="H35:H37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89"/>
  <sheetViews>
    <sheetView showGridLines="0" tabSelected="1" topLeftCell="A43" zoomScale="90" zoomScaleNormal="90" workbookViewId="0"/>
  </sheetViews>
  <sheetFormatPr defaultRowHeight="15" x14ac:dyDescent="0.25"/>
  <cols>
    <col min="1" max="1" width="3.140625" customWidth="1"/>
    <col min="2" max="2" width="4.140625" customWidth="1"/>
    <col min="3" max="3" width="66.7109375" customWidth="1"/>
    <col min="4" max="4" width="4" customWidth="1"/>
    <col min="5" max="60" width="7.85546875" customWidth="1"/>
  </cols>
  <sheetData>
    <row r="1" spans="2:60" ht="15.75" thickBot="1" x14ac:dyDescent="0.3"/>
    <row r="2" spans="2:60" ht="18.75" x14ac:dyDescent="0.3">
      <c r="B2" s="165" t="s">
        <v>0</v>
      </c>
      <c r="C2" s="165"/>
      <c r="D2" s="165"/>
      <c r="G2" s="166" t="s">
        <v>33</v>
      </c>
      <c r="H2" s="6" t="s">
        <v>34</v>
      </c>
      <c r="I2" s="169" t="s">
        <v>35</v>
      </c>
      <c r="J2" s="169"/>
      <c r="K2" s="169"/>
      <c r="L2" s="169"/>
      <c r="M2" s="169"/>
      <c r="N2" s="169"/>
      <c r="O2" s="169"/>
      <c r="P2" s="170"/>
    </row>
    <row r="3" spans="2:60" ht="18.75" x14ac:dyDescent="0.3">
      <c r="B3" s="165" t="s">
        <v>1</v>
      </c>
      <c r="C3" s="165"/>
      <c r="D3" s="165"/>
      <c r="E3" s="1"/>
      <c r="G3" s="167"/>
      <c r="H3" s="7" t="s">
        <v>36</v>
      </c>
      <c r="I3" s="171" t="s">
        <v>37</v>
      </c>
      <c r="J3" s="171"/>
      <c r="K3" s="171"/>
      <c r="L3" s="171"/>
      <c r="M3" s="171"/>
      <c r="N3" s="171"/>
      <c r="O3" s="171"/>
      <c r="P3" s="172"/>
    </row>
    <row r="4" spans="2:60" ht="19.5" thickBot="1" x14ac:dyDescent="0.35">
      <c r="B4" s="165" t="s">
        <v>2</v>
      </c>
      <c r="C4" s="165"/>
      <c r="D4" s="165"/>
      <c r="G4" s="168"/>
      <c r="H4" s="28" t="s">
        <v>74</v>
      </c>
      <c r="I4" s="173" t="s">
        <v>38</v>
      </c>
      <c r="J4" s="174"/>
      <c r="K4" s="174"/>
      <c r="L4" s="174"/>
      <c r="M4" s="174"/>
      <c r="N4" s="174"/>
      <c r="O4" s="174"/>
      <c r="P4" s="175"/>
    </row>
    <row r="5" spans="2:60" ht="18.75" x14ac:dyDescent="0.3">
      <c r="B5" s="165" t="s">
        <v>3</v>
      </c>
      <c r="C5" s="165"/>
      <c r="D5" s="165"/>
      <c r="I5" s="4"/>
      <c r="J5" s="8"/>
    </row>
    <row r="6" spans="2:60" ht="15.75" x14ac:dyDescent="0.25">
      <c r="B6" s="53"/>
      <c r="C6" s="178" t="s">
        <v>39</v>
      </c>
      <c r="D6" s="178"/>
    </row>
    <row r="7" spans="2:60" ht="15.75" x14ac:dyDescent="0.25">
      <c r="C7" s="26"/>
      <c r="D7" s="26"/>
    </row>
    <row r="9" spans="2:60" x14ac:dyDescent="0.25">
      <c r="C9" s="4" t="s">
        <v>40</v>
      </c>
      <c r="D9" s="9">
        <v>2013</v>
      </c>
      <c r="E9" s="36">
        <v>2014</v>
      </c>
      <c r="F9" s="36">
        <v>2014</v>
      </c>
      <c r="G9" s="36">
        <v>2014</v>
      </c>
      <c r="H9" s="36">
        <f t="shared" ref="H9:AP9" si="0">D9+1</f>
        <v>2014</v>
      </c>
      <c r="I9" s="36">
        <f t="shared" si="0"/>
        <v>2015</v>
      </c>
      <c r="J9" s="36">
        <f t="shared" si="0"/>
        <v>2015</v>
      </c>
      <c r="K9" s="36">
        <f t="shared" si="0"/>
        <v>2015</v>
      </c>
      <c r="L9" s="36">
        <f t="shared" si="0"/>
        <v>2015</v>
      </c>
      <c r="M9" s="36">
        <f t="shared" si="0"/>
        <v>2016</v>
      </c>
      <c r="N9" s="36">
        <f t="shared" si="0"/>
        <v>2016</v>
      </c>
      <c r="O9" s="36">
        <f t="shared" si="0"/>
        <v>2016</v>
      </c>
      <c r="P9" s="36">
        <f t="shared" si="0"/>
        <v>2016</v>
      </c>
      <c r="Q9" s="36">
        <f t="shared" si="0"/>
        <v>2017</v>
      </c>
      <c r="R9" s="36">
        <f t="shared" si="0"/>
        <v>2017</v>
      </c>
      <c r="S9" s="36">
        <f t="shared" si="0"/>
        <v>2017</v>
      </c>
      <c r="T9" s="36">
        <f t="shared" si="0"/>
        <v>2017</v>
      </c>
      <c r="U9" s="36">
        <f t="shared" si="0"/>
        <v>2018</v>
      </c>
      <c r="V9" s="36">
        <f t="shared" si="0"/>
        <v>2018</v>
      </c>
      <c r="W9" s="36">
        <f t="shared" si="0"/>
        <v>2018</v>
      </c>
      <c r="X9" s="36">
        <f t="shared" si="0"/>
        <v>2018</v>
      </c>
      <c r="Y9" s="36">
        <f t="shared" si="0"/>
        <v>2019</v>
      </c>
      <c r="Z9" s="36">
        <f t="shared" si="0"/>
        <v>2019</v>
      </c>
      <c r="AA9" s="36">
        <f t="shared" si="0"/>
        <v>2019</v>
      </c>
      <c r="AB9" s="36">
        <f t="shared" si="0"/>
        <v>2019</v>
      </c>
      <c r="AC9" s="36">
        <f t="shared" si="0"/>
        <v>2020</v>
      </c>
      <c r="AD9" s="36">
        <f t="shared" si="0"/>
        <v>2020</v>
      </c>
      <c r="AE9" s="36">
        <f t="shared" si="0"/>
        <v>2020</v>
      </c>
      <c r="AF9" s="36">
        <f t="shared" si="0"/>
        <v>2020</v>
      </c>
      <c r="AG9" s="36">
        <f t="shared" si="0"/>
        <v>2021</v>
      </c>
      <c r="AH9" s="36">
        <f t="shared" si="0"/>
        <v>2021</v>
      </c>
      <c r="AI9" s="36">
        <f t="shared" si="0"/>
        <v>2021</v>
      </c>
      <c r="AJ9" s="36">
        <f t="shared" si="0"/>
        <v>2021</v>
      </c>
      <c r="AK9" s="36">
        <f t="shared" si="0"/>
        <v>2022</v>
      </c>
      <c r="AL9" s="36">
        <f t="shared" si="0"/>
        <v>2022</v>
      </c>
      <c r="AM9" s="36">
        <f t="shared" si="0"/>
        <v>2022</v>
      </c>
      <c r="AN9" s="36">
        <f t="shared" si="0"/>
        <v>2022</v>
      </c>
      <c r="AO9" s="36">
        <f t="shared" si="0"/>
        <v>2023</v>
      </c>
      <c r="AP9" s="36">
        <f t="shared" si="0"/>
        <v>2023</v>
      </c>
      <c r="AQ9" s="36">
        <f>AM9+1</f>
        <v>2023</v>
      </c>
      <c r="AR9" s="36">
        <f t="shared" ref="AR9:BH9" si="1">AN9+1</f>
        <v>2023</v>
      </c>
      <c r="AS9" s="36">
        <f t="shared" si="1"/>
        <v>2024</v>
      </c>
      <c r="AT9" s="36">
        <f t="shared" si="1"/>
        <v>2024</v>
      </c>
      <c r="AU9" s="36">
        <f t="shared" si="1"/>
        <v>2024</v>
      </c>
      <c r="AV9" s="36">
        <f t="shared" si="1"/>
        <v>2024</v>
      </c>
      <c r="AW9" s="36">
        <f t="shared" si="1"/>
        <v>2025</v>
      </c>
      <c r="AX9" s="36">
        <f t="shared" si="1"/>
        <v>2025</v>
      </c>
      <c r="AY9" s="36">
        <f t="shared" si="1"/>
        <v>2025</v>
      </c>
      <c r="AZ9" s="36">
        <f t="shared" si="1"/>
        <v>2025</v>
      </c>
      <c r="BA9" s="36">
        <f t="shared" si="1"/>
        <v>2026</v>
      </c>
      <c r="BB9" s="36">
        <f t="shared" si="1"/>
        <v>2026</v>
      </c>
      <c r="BC9" s="36">
        <f t="shared" si="1"/>
        <v>2026</v>
      </c>
      <c r="BD9" s="36">
        <f t="shared" si="1"/>
        <v>2026</v>
      </c>
      <c r="BE9" s="36">
        <f t="shared" si="1"/>
        <v>2027</v>
      </c>
      <c r="BF9" s="36">
        <f t="shared" si="1"/>
        <v>2027</v>
      </c>
      <c r="BG9" s="36">
        <f t="shared" si="1"/>
        <v>2027</v>
      </c>
      <c r="BH9" s="36">
        <f t="shared" si="1"/>
        <v>2027</v>
      </c>
    </row>
    <row r="10" spans="2:60" x14ac:dyDescent="0.25">
      <c r="C10" s="4" t="s">
        <v>41</v>
      </c>
      <c r="D10" s="9" t="s">
        <v>26</v>
      </c>
      <c r="E10" s="36" t="s">
        <v>20</v>
      </c>
      <c r="F10" s="36" t="s">
        <v>22</v>
      </c>
      <c r="G10" s="36" t="s">
        <v>24</v>
      </c>
      <c r="H10" s="36" t="s">
        <v>26</v>
      </c>
      <c r="I10" s="36" t="str">
        <f>E10</f>
        <v>Q1</v>
      </c>
      <c r="J10" s="36" t="str">
        <f t="shared" ref="J10:AP10" si="2">F10</f>
        <v>Q2</v>
      </c>
      <c r="K10" s="36" t="str">
        <f t="shared" si="2"/>
        <v>Q3</v>
      </c>
      <c r="L10" s="36" t="str">
        <f t="shared" si="2"/>
        <v>Q4</v>
      </c>
      <c r="M10" s="36" t="str">
        <f t="shared" si="2"/>
        <v>Q1</v>
      </c>
      <c r="N10" s="36" t="str">
        <f t="shared" si="2"/>
        <v>Q2</v>
      </c>
      <c r="O10" s="36" t="str">
        <f t="shared" si="2"/>
        <v>Q3</v>
      </c>
      <c r="P10" s="36" t="str">
        <f t="shared" si="2"/>
        <v>Q4</v>
      </c>
      <c r="Q10" s="36" t="str">
        <f t="shared" si="2"/>
        <v>Q1</v>
      </c>
      <c r="R10" s="36" t="str">
        <f t="shared" si="2"/>
        <v>Q2</v>
      </c>
      <c r="S10" s="36" t="str">
        <f t="shared" si="2"/>
        <v>Q3</v>
      </c>
      <c r="T10" s="36" t="str">
        <f t="shared" si="2"/>
        <v>Q4</v>
      </c>
      <c r="U10" s="36" t="str">
        <f t="shared" si="2"/>
        <v>Q1</v>
      </c>
      <c r="V10" s="36" t="str">
        <f t="shared" si="2"/>
        <v>Q2</v>
      </c>
      <c r="W10" s="36" t="str">
        <f t="shared" si="2"/>
        <v>Q3</v>
      </c>
      <c r="X10" s="36" t="str">
        <f t="shared" si="2"/>
        <v>Q4</v>
      </c>
      <c r="Y10" s="36" t="str">
        <f t="shared" si="2"/>
        <v>Q1</v>
      </c>
      <c r="Z10" s="36" t="str">
        <f t="shared" si="2"/>
        <v>Q2</v>
      </c>
      <c r="AA10" s="36" t="str">
        <f t="shared" si="2"/>
        <v>Q3</v>
      </c>
      <c r="AB10" s="36" t="str">
        <f t="shared" si="2"/>
        <v>Q4</v>
      </c>
      <c r="AC10" s="36" t="str">
        <f t="shared" si="2"/>
        <v>Q1</v>
      </c>
      <c r="AD10" s="36" t="str">
        <f t="shared" si="2"/>
        <v>Q2</v>
      </c>
      <c r="AE10" s="36" t="str">
        <f t="shared" si="2"/>
        <v>Q3</v>
      </c>
      <c r="AF10" s="36" t="str">
        <f t="shared" si="2"/>
        <v>Q4</v>
      </c>
      <c r="AG10" s="36" t="str">
        <f t="shared" si="2"/>
        <v>Q1</v>
      </c>
      <c r="AH10" s="36" t="str">
        <f t="shared" si="2"/>
        <v>Q2</v>
      </c>
      <c r="AI10" s="36" t="str">
        <f t="shared" si="2"/>
        <v>Q3</v>
      </c>
      <c r="AJ10" s="36" t="str">
        <f t="shared" si="2"/>
        <v>Q4</v>
      </c>
      <c r="AK10" s="36" t="str">
        <f t="shared" si="2"/>
        <v>Q1</v>
      </c>
      <c r="AL10" s="36" t="str">
        <f t="shared" si="2"/>
        <v>Q2</v>
      </c>
      <c r="AM10" s="36" t="str">
        <f t="shared" si="2"/>
        <v>Q3</v>
      </c>
      <c r="AN10" s="36" t="str">
        <f t="shared" si="2"/>
        <v>Q4</v>
      </c>
      <c r="AO10" s="36" t="str">
        <f t="shared" si="2"/>
        <v>Q1</v>
      </c>
      <c r="AP10" s="36" t="str">
        <f t="shared" si="2"/>
        <v>Q2</v>
      </c>
      <c r="AQ10" s="36" t="str">
        <f>AM10</f>
        <v>Q3</v>
      </c>
      <c r="AR10" s="36" t="str">
        <f t="shared" ref="AR10:BH10" si="3">AN10</f>
        <v>Q4</v>
      </c>
      <c r="AS10" s="36" t="str">
        <f t="shared" si="3"/>
        <v>Q1</v>
      </c>
      <c r="AT10" s="36" t="str">
        <f t="shared" si="3"/>
        <v>Q2</v>
      </c>
      <c r="AU10" s="36" t="str">
        <f t="shared" si="3"/>
        <v>Q3</v>
      </c>
      <c r="AV10" s="36" t="str">
        <f t="shared" si="3"/>
        <v>Q4</v>
      </c>
      <c r="AW10" s="36" t="str">
        <f t="shared" si="3"/>
        <v>Q1</v>
      </c>
      <c r="AX10" s="36" t="str">
        <f t="shared" si="3"/>
        <v>Q2</v>
      </c>
      <c r="AY10" s="36" t="str">
        <f t="shared" si="3"/>
        <v>Q3</v>
      </c>
      <c r="AZ10" s="36" t="str">
        <f t="shared" si="3"/>
        <v>Q4</v>
      </c>
      <c r="BA10" s="36" t="str">
        <f t="shared" si="3"/>
        <v>Q1</v>
      </c>
      <c r="BB10" s="36" t="str">
        <f t="shared" si="3"/>
        <v>Q2</v>
      </c>
      <c r="BC10" s="36" t="str">
        <f t="shared" si="3"/>
        <v>Q3</v>
      </c>
      <c r="BD10" s="36" t="str">
        <f t="shared" si="3"/>
        <v>Q4</v>
      </c>
      <c r="BE10" s="36" t="str">
        <f t="shared" si="3"/>
        <v>Q1</v>
      </c>
      <c r="BF10" s="36" t="str">
        <f t="shared" si="3"/>
        <v>Q2</v>
      </c>
      <c r="BG10" s="36" t="str">
        <f t="shared" si="3"/>
        <v>Q3</v>
      </c>
      <c r="BH10" s="36" t="str">
        <f t="shared" si="3"/>
        <v>Q4</v>
      </c>
    </row>
    <row r="11" spans="2:60" x14ac:dyDescent="0.25">
      <c r="C11" s="4" t="s">
        <v>42</v>
      </c>
      <c r="D11" s="2"/>
      <c r="E11" s="36">
        <v>1</v>
      </c>
      <c r="F11" s="36">
        <v>2</v>
      </c>
      <c r="G11" s="36">
        <v>3</v>
      </c>
      <c r="H11" s="36">
        <v>4</v>
      </c>
      <c r="I11" s="36">
        <v>5</v>
      </c>
      <c r="J11" s="36">
        <v>6</v>
      </c>
      <c r="K11" s="36">
        <v>7</v>
      </c>
      <c r="L11" s="36">
        <v>8</v>
      </c>
      <c r="M11" s="36">
        <v>9</v>
      </c>
      <c r="N11" s="36">
        <v>10</v>
      </c>
      <c r="O11" s="36">
        <v>11</v>
      </c>
      <c r="P11" s="36">
        <v>12</v>
      </c>
      <c r="Q11" s="36">
        <v>13</v>
      </c>
      <c r="R11" s="36">
        <v>14</v>
      </c>
      <c r="S11" s="36">
        <v>15</v>
      </c>
      <c r="T11" s="36">
        <v>16</v>
      </c>
      <c r="U11" s="36">
        <v>17</v>
      </c>
      <c r="V11" s="36">
        <v>18</v>
      </c>
      <c r="W11" s="36">
        <v>19</v>
      </c>
      <c r="X11" s="36">
        <v>20</v>
      </c>
      <c r="Y11" s="36">
        <v>21</v>
      </c>
      <c r="Z11" s="36">
        <v>22</v>
      </c>
      <c r="AA11" s="36">
        <v>23</v>
      </c>
      <c r="AB11" s="36">
        <v>24</v>
      </c>
      <c r="AC11" s="36">
        <v>25</v>
      </c>
      <c r="AD11" s="36">
        <v>26</v>
      </c>
      <c r="AE11" s="36">
        <v>27</v>
      </c>
      <c r="AF11" s="36">
        <v>28</v>
      </c>
      <c r="AG11" s="36">
        <v>29</v>
      </c>
      <c r="AH11" s="36">
        <v>30</v>
      </c>
      <c r="AI11" s="36">
        <v>31</v>
      </c>
      <c r="AJ11" s="36">
        <v>32</v>
      </c>
      <c r="AK11" s="36">
        <v>33</v>
      </c>
      <c r="AL11" s="36">
        <v>34</v>
      </c>
      <c r="AM11" s="36">
        <v>35</v>
      </c>
      <c r="AN11" s="36">
        <v>36</v>
      </c>
      <c r="AO11" s="36">
        <v>37</v>
      </c>
      <c r="AP11" s="36">
        <v>38</v>
      </c>
      <c r="AQ11" s="36">
        <v>39</v>
      </c>
      <c r="AR11" s="36">
        <v>40</v>
      </c>
      <c r="AS11" s="36">
        <v>41</v>
      </c>
      <c r="AT11" s="36">
        <v>42</v>
      </c>
      <c r="AU11" s="36">
        <v>43</v>
      </c>
      <c r="AV11" s="36">
        <v>44</v>
      </c>
      <c r="AW11" s="36">
        <v>45</v>
      </c>
      <c r="AX11" s="36">
        <v>46</v>
      </c>
      <c r="AY11" s="36">
        <v>47</v>
      </c>
      <c r="AZ11" s="36">
        <v>48</v>
      </c>
      <c r="BA11" s="36">
        <v>49</v>
      </c>
      <c r="BB11" s="36">
        <v>50</v>
      </c>
      <c r="BC11" s="36">
        <v>51</v>
      </c>
      <c r="BD11" s="36">
        <v>52</v>
      </c>
      <c r="BE11" s="36">
        <v>53</v>
      </c>
      <c r="BF11" s="36">
        <v>54</v>
      </c>
      <c r="BG11" s="36">
        <v>55</v>
      </c>
      <c r="BH11" s="36">
        <v>56</v>
      </c>
    </row>
    <row r="12" spans="2:60" x14ac:dyDescent="0.25"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</row>
    <row r="13" spans="2:60" ht="21" x14ac:dyDescent="0.35">
      <c r="B13" s="29" t="s">
        <v>81</v>
      </c>
      <c r="D13" s="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2:60" x14ac:dyDescent="0.25">
      <c r="C14" s="10" t="s">
        <v>43</v>
      </c>
      <c r="D14" s="4"/>
      <c r="E14" s="176">
        <f>'Input Page'!E16</f>
        <v>85</v>
      </c>
      <c r="F14" s="177"/>
      <c r="G14" s="177"/>
      <c r="H14" s="177"/>
      <c r="I14" s="176">
        <f>'Input Page'!E17</f>
        <v>230</v>
      </c>
      <c r="J14" s="177"/>
      <c r="K14" s="177"/>
      <c r="L14" s="177"/>
      <c r="M14" s="176">
        <f>'Input Page'!E18</f>
        <v>362.56666666666672</v>
      </c>
      <c r="N14" s="177"/>
      <c r="O14" s="177"/>
      <c r="P14" s="177"/>
      <c r="Q14" s="176">
        <f>'Input Page'!E19</f>
        <v>509.35</v>
      </c>
      <c r="R14" s="177"/>
      <c r="S14" s="177"/>
      <c r="T14" s="177"/>
      <c r="U14" s="176">
        <f>'Input Page'!E20</f>
        <v>655.13333333333344</v>
      </c>
      <c r="V14" s="177"/>
      <c r="W14" s="177"/>
      <c r="X14" s="177"/>
      <c r="Y14" s="176">
        <f>'Input Page'!E21</f>
        <v>800.91666666666674</v>
      </c>
      <c r="Z14" s="177"/>
      <c r="AA14" s="177"/>
      <c r="AB14" s="177"/>
      <c r="AC14" s="176">
        <f>'Input Page'!E22</f>
        <v>946.7</v>
      </c>
      <c r="AD14" s="177"/>
      <c r="AE14" s="177"/>
      <c r="AF14" s="177"/>
      <c r="AG14" s="176">
        <f>'Input Page'!E22</f>
        <v>946.7</v>
      </c>
      <c r="AH14" s="177"/>
      <c r="AI14" s="177"/>
      <c r="AJ14" s="177"/>
      <c r="AK14" s="176">
        <f>'Input Page'!E22</f>
        <v>946.7</v>
      </c>
      <c r="AL14" s="177"/>
      <c r="AM14" s="177"/>
      <c r="AN14" s="177"/>
      <c r="AO14" s="176">
        <f>'Input Page'!E22</f>
        <v>946.7</v>
      </c>
      <c r="AP14" s="177"/>
      <c r="AQ14" s="177"/>
      <c r="AR14" s="177"/>
      <c r="AS14" s="176">
        <f>'Input Page'!E22</f>
        <v>946.7</v>
      </c>
      <c r="AT14" s="177"/>
      <c r="AU14" s="177"/>
      <c r="AV14" s="177"/>
      <c r="AW14" s="176">
        <f>'Input Page'!E22</f>
        <v>946.7</v>
      </c>
      <c r="AX14" s="177"/>
      <c r="AY14" s="177"/>
      <c r="AZ14" s="177"/>
      <c r="BA14" s="176">
        <f>'Input Page'!E22</f>
        <v>946.7</v>
      </c>
      <c r="BB14" s="177"/>
      <c r="BC14" s="177"/>
      <c r="BD14" s="177"/>
      <c r="BE14" s="176">
        <f>'Input Page'!E22</f>
        <v>946.7</v>
      </c>
      <c r="BF14" s="177"/>
      <c r="BG14" s="177"/>
      <c r="BH14" s="177"/>
    </row>
    <row r="15" spans="2:60" x14ac:dyDescent="0.25">
      <c r="E15" s="11"/>
      <c r="F15" s="11"/>
      <c r="G15" s="11"/>
      <c r="H15" s="12"/>
      <c r="I15" s="94"/>
      <c r="N15" s="95"/>
      <c r="O15" s="94"/>
      <c r="Q15" s="13"/>
      <c r="R15" s="13"/>
      <c r="S15" s="13"/>
      <c r="T15" s="12"/>
      <c r="U15" s="13"/>
      <c r="V15" s="13"/>
      <c r="W15" s="13"/>
      <c r="X15" s="12"/>
      <c r="Y15" s="13"/>
      <c r="Z15" s="13"/>
      <c r="AA15" s="13"/>
      <c r="AB15" s="12"/>
      <c r="AC15" s="13"/>
      <c r="AD15" s="13"/>
      <c r="AE15" s="13"/>
      <c r="AF15" s="12"/>
      <c r="AG15" s="13"/>
      <c r="AH15" s="13"/>
      <c r="AI15" s="13"/>
      <c r="AJ15" s="12"/>
      <c r="AK15" s="13"/>
      <c r="AL15" s="13"/>
      <c r="AM15" s="13"/>
      <c r="AN15" s="12"/>
      <c r="AO15" s="13"/>
      <c r="AP15" s="13"/>
      <c r="AQ15" s="13"/>
      <c r="AR15" s="12"/>
      <c r="AS15" s="13"/>
      <c r="AT15" s="13"/>
      <c r="AU15" s="13"/>
      <c r="AV15" s="12"/>
      <c r="AW15" s="13"/>
      <c r="AX15" s="13"/>
      <c r="AY15" s="13"/>
      <c r="AZ15" s="12"/>
      <c r="BA15" s="13"/>
      <c r="BB15" s="13"/>
      <c r="BC15" s="13"/>
      <c r="BD15" s="12"/>
      <c r="BE15" s="13"/>
      <c r="BF15" s="13"/>
      <c r="BG15" s="13"/>
      <c r="BH15" s="12"/>
    </row>
    <row r="16" spans="2:60" ht="21" x14ac:dyDescent="0.35">
      <c r="B16" s="29" t="s">
        <v>75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U16" s="14"/>
      <c r="Y16" s="14"/>
      <c r="AC16" s="14"/>
      <c r="AG16" s="14"/>
    </row>
    <row r="17" spans="2:62" ht="18.75" x14ac:dyDescent="0.3">
      <c r="B17" s="1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2:62" ht="15.75" thickBot="1" x14ac:dyDescent="0.3">
      <c r="B18" s="30" t="s">
        <v>44</v>
      </c>
      <c r="E18" s="17" t="s">
        <v>68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2:62" ht="15.75" thickBot="1" x14ac:dyDescent="0.3">
      <c r="C19" s="42" t="s">
        <v>45</v>
      </c>
      <c r="D19" s="10"/>
      <c r="E19" s="39">
        <f t="shared" ref="E19:BH19" si="4">SUM(E20:E23)</f>
        <v>5.7965949999999999</v>
      </c>
      <c r="F19" s="40">
        <f t="shared" si="4"/>
        <v>8.2078559999999996</v>
      </c>
      <c r="G19" s="40">
        <f t="shared" si="4"/>
        <v>17.369221</v>
      </c>
      <c r="H19" s="40">
        <f t="shared" si="4"/>
        <v>23.548871000000002</v>
      </c>
      <c r="I19" s="40">
        <f t="shared" si="4"/>
        <v>64.204056000000008</v>
      </c>
      <c r="J19" s="40">
        <f t="shared" si="4"/>
        <v>68.035326999999995</v>
      </c>
      <c r="K19" s="40">
        <f t="shared" si="4"/>
        <v>71.562151999999998</v>
      </c>
      <c r="L19" s="40">
        <f t="shared" si="4"/>
        <v>61.512363000000001</v>
      </c>
      <c r="M19" s="40">
        <f t="shared" si="4"/>
        <v>126.489676</v>
      </c>
      <c r="N19" s="40">
        <f t="shared" si="4"/>
        <v>103.975257</v>
      </c>
      <c r="O19" s="40">
        <f t="shared" si="4"/>
        <v>23.422904000000003</v>
      </c>
      <c r="P19" s="40">
        <f t="shared" si="4"/>
        <v>0</v>
      </c>
      <c r="Q19" s="40">
        <f t="shared" si="4"/>
        <v>0</v>
      </c>
      <c r="R19" s="40">
        <f t="shared" si="4"/>
        <v>0</v>
      </c>
      <c r="S19" s="40">
        <f t="shared" si="4"/>
        <v>0</v>
      </c>
      <c r="T19" s="40">
        <f t="shared" si="4"/>
        <v>0</v>
      </c>
      <c r="U19" s="40">
        <f t="shared" si="4"/>
        <v>0</v>
      </c>
      <c r="V19" s="40">
        <f t="shared" si="4"/>
        <v>0</v>
      </c>
      <c r="W19" s="40">
        <f t="shared" si="4"/>
        <v>0</v>
      </c>
      <c r="X19" s="40">
        <f t="shared" si="4"/>
        <v>0</v>
      </c>
      <c r="Y19" s="40">
        <f t="shared" si="4"/>
        <v>0</v>
      </c>
      <c r="Z19" s="40">
        <f t="shared" si="4"/>
        <v>0</v>
      </c>
      <c r="AA19" s="40">
        <f t="shared" si="4"/>
        <v>0</v>
      </c>
      <c r="AB19" s="40">
        <f t="shared" si="4"/>
        <v>0</v>
      </c>
      <c r="AC19" s="40">
        <f t="shared" si="4"/>
        <v>0</v>
      </c>
      <c r="AD19" s="40">
        <f t="shared" si="4"/>
        <v>0</v>
      </c>
      <c r="AE19" s="40">
        <f t="shared" si="4"/>
        <v>0</v>
      </c>
      <c r="AF19" s="40">
        <f t="shared" si="4"/>
        <v>0</v>
      </c>
      <c r="AG19" s="40">
        <f t="shared" si="4"/>
        <v>0</v>
      </c>
      <c r="AH19" s="40">
        <f t="shared" si="4"/>
        <v>0</v>
      </c>
      <c r="AI19" s="40">
        <f t="shared" si="4"/>
        <v>0</v>
      </c>
      <c r="AJ19" s="40">
        <f t="shared" si="4"/>
        <v>0</v>
      </c>
      <c r="AK19" s="40">
        <f t="shared" si="4"/>
        <v>0</v>
      </c>
      <c r="AL19" s="40">
        <f t="shared" si="4"/>
        <v>0</v>
      </c>
      <c r="AM19" s="40">
        <f t="shared" si="4"/>
        <v>0</v>
      </c>
      <c r="AN19" s="40">
        <f t="shared" si="4"/>
        <v>0</v>
      </c>
      <c r="AO19" s="40">
        <f t="shared" si="4"/>
        <v>0</v>
      </c>
      <c r="AP19" s="40">
        <f>SUM(AP20:AP23)</f>
        <v>0</v>
      </c>
      <c r="AQ19" s="40">
        <f t="shared" si="4"/>
        <v>0</v>
      </c>
      <c r="AR19" s="40">
        <f t="shared" si="4"/>
        <v>0</v>
      </c>
      <c r="AS19" s="40">
        <f t="shared" si="4"/>
        <v>0</v>
      </c>
      <c r="AT19" s="40">
        <f t="shared" si="4"/>
        <v>0</v>
      </c>
      <c r="AU19" s="40">
        <f t="shared" si="4"/>
        <v>0</v>
      </c>
      <c r="AV19" s="40">
        <f t="shared" si="4"/>
        <v>0</v>
      </c>
      <c r="AW19" s="40">
        <f t="shared" si="4"/>
        <v>0</v>
      </c>
      <c r="AX19" s="40">
        <f t="shared" si="4"/>
        <v>0</v>
      </c>
      <c r="AY19" s="40">
        <f t="shared" si="4"/>
        <v>0</v>
      </c>
      <c r="AZ19" s="40">
        <f t="shared" si="4"/>
        <v>0</v>
      </c>
      <c r="BA19" s="40">
        <f t="shared" si="4"/>
        <v>0</v>
      </c>
      <c r="BB19" s="40">
        <f t="shared" si="4"/>
        <v>0</v>
      </c>
      <c r="BC19" s="40">
        <f t="shared" si="4"/>
        <v>0</v>
      </c>
      <c r="BD19" s="40">
        <f t="shared" si="4"/>
        <v>0</v>
      </c>
      <c r="BE19" s="40">
        <f t="shared" si="4"/>
        <v>0</v>
      </c>
      <c r="BF19" s="40">
        <f t="shared" si="4"/>
        <v>0</v>
      </c>
      <c r="BG19" s="40">
        <f t="shared" si="4"/>
        <v>0</v>
      </c>
      <c r="BH19" s="40">
        <f t="shared" si="4"/>
        <v>0</v>
      </c>
    </row>
    <row r="20" spans="2:62" x14ac:dyDescent="0.25">
      <c r="C20" s="41" t="s">
        <v>46</v>
      </c>
      <c r="E20" s="38">
        <v>0.49355500000000002</v>
      </c>
      <c r="F20" s="38">
        <v>6.3878560000000002</v>
      </c>
      <c r="G20" s="38">
        <v>11.815381</v>
      </c>
      <c r="H20" s="38">
        <v>20.309549000000001</v>
      </c>
      <c r="I20" s="38">
        <v>30.338519000000002</v>
      </c>
      <c r="J20" s="38">
        <v>43.198588000000001</v>
      </c>
      <c r="K20" s="38">
        <v>41.505105</v>
      </c>
      <c r="L20" s="38">
        <v>45.679523000000003</v>
      </c>
      <c r="M20" s="108">
        <v>64.252686999999995</v>
      </c>
      <c r="N20" s="108">
        <v>66.031897999999998</v>
      </c>
      <c r="O20" s="108">
        <v>16.586943999999999</v>
      </c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</row>
    <row r="21" spans="2:62" x14ac:dyDescent="0.25">
      <c r="C21" s="37" t="s">
        <v>47</v>
      </c>
      <c r="E21" s="27">
        <v>5.3030400000000002</v>
      </c>
      <c r="F21" s="27">
        <v>1.82</v>
      </c>
      <c r="G21" s="27">
        <v>4.8877199999999998</v>
      </c>
      <c r="H21" s="27">
        <v>3.1399140000000001</v>
      </c>
      <c r="I21" s="27">
        <v>17.030066999999999</v>
      </c>
      <c r="J21" s="27">
        <v>15.611948999999999</v>
      </c>
      <c r="K21" s="27">
        <v>8.4838120000000004</v>
      </c>
      <c r="L21" s="27">
        <v>10.631465</v>
      </c>
      <c r="M21" s="109">
        <v>15.899889</v>
      </c>
      <c r="N21" s="109">
        <v>15.560938999999999</v>
      </c>
      <c r="O21" s="109">
        <v>3.4046099999999999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</row>
    <row r="22" spans="2:62" x14ac:dyDescent="0.25">
      <c r="C22" s="37" t="s">
        <v>48</v>
      </c>
      <c r="E22" s="27">
        <v>0</v>
      </c>
      <c r="F22" s="27">
        <v>0</v>
      </c>
      <c r="G22" s="27">
        <v>0.66612000000000005</v>
      </c>
      <c r="H22" s="27">
        <v>9.9407999999999996E-2</v>
      </c>
      <c r="I22" s="27">
        <v>7.8866699999999996</v>
      </c>
      <c r="J22" s="27">
        <v>0.49840000000000001</v>
      </c>
      <c r="K22" s="27">
        <v>4.3131750000000002</v>
      </c>
      <c r="L22" s="27">
        <v>5.2013749999999996</v>
      </c>
      <c r="M22" s="109">
        <v>19.899979999999999</v>
      </c>
      <c r="N22" s="109">
        <v>10.88467</v>
      </c>
      <c r="O22" s="109">
        <v>3.4313500000000001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</row>
    <row r="23" spans="2:62" x14ac:dyDescent="0.25">
      <c r="C23" s="37" t="s">
        <v>49</v>
      </c>
      <c r="E23" s="27">
        <v>0</v>
      </c>
      <c r="F23" s="27">
        <v>0</v>
      </c>
      <c r="G23" s="27">
        <v>0</v>
      </c>
      <c r="H23" s="27">
        <v>0</v>
      </c>
      <c r="I23" s="27">
        <v>8.9488000000000003</v>
      </c>
      <c r="J23" s="27">
        <v>8.7263900000000003</v>
      </c>
      <c r="K23" s="27">
        <v>17.260059999999999</v>
      </c>
      <c r="L23" s="27">
        <v>0</v>
      </c>
      <c r="M23" s="109">
        <v>26.43712</v>
      </c>
      <c r="N23" s="109">
        <v>11.49775</v>
      </c>
      <c r="O23" s="109">
        <v>0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</row>
    <row r="24" spans="2:62" x14ac:dyDescent="0.25">
      <c r="C24" s="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</row>
    <row r="25" spans="2:62" ht="15.75" thickBot="1" x14ac:dyDescent="0.3">
      <c r="B25" s="30" t="s">
        <v>69</v>
      </c>
      <c r="C25" s="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</row>
    <row r="26" spans="2:62" ht="15.75" thickBot="1" x14ac:dyDescent="0.3">
      <c r="C26" s="42" t="s">
        <v>50</v>
      </c>
      <c r="E26" s="39">
        <f t="shared" ref="E26:BH26" si="5">SUM(E27:E30)</f>
        <v>5.7965949999999999</v>
      </c>
      <c r="F26" s="40">
        <f t="shared" si="5"/>
        <v>14.004451</v>
      </c>
      <c r="G26" s="40">
        <f t="shared" si="5"/>
        <v>31.373672000000003</v>
      </c>
      <c r="H26" s="40">
        <f t="shared" si="5"/>
        <v>54.922543000000012</v>
      </c>
      <c r="I26" s="40">
        <f t="shared" si="5"/>
        <v>119.12659900000001</v>
      </c>
      <c r="J26" s="40">
        <f t="shared" si="5"/>
        <v>187.16192599999999</v>
      </c>
      <c r="K26" s="40">
        <f t="shared" si="5"/>
        <v>258.72407800000002</v>
      </c>
      <c r="L26" s="40">
        <f t="shared" si="5"/>
        <v>320.23644100000001</v>
      </c>
      <c r="M26" s="40">
        <f t="shared" si="5"/>
        <v>446.72611700000004</v>
      </c>
      <c r="N26" s="40">
        <f t="shared" si="5"/>
        <v>550.7013740000001</v>
      </c>
      <c r="O26" s="40">
        <f t="shared" si="5"/>
        <v>574.12427800000012</v>
      </c>
      <c r="P26" s="40">
        <f t="shared" si="5"/>
        <v>574.12427800000012</v>
      </c>
      <c r="Q26" s="40">
        <f t="shared" si="5"/>
        <v>574.12427800000012</v>
      </c>
      <c r="R26" s="40">
        <f t="shared" si="5"/>
        <v>574.12427800000012</v>
      </c>
      <c r="S26" s="40">
        <f t="shared" si="5"/>
        <v>574.12427800000012</v>
      </c>
      <c r="T26" s="40">
        <f t="shared" si="5"/>
        <v>574.12427800000012</v>
      </c>
      <c r="U26" s="40">
        <f t="shared" si="5"/>
        <v>574.12427800000012</v>
      </c>
      <c r="V26" s="40">
        <f t="shared" si="5"/>
        <v>574.12427800000012</v>
      </c>
      <c r="W26" s="40">
        <f t="shared" si="5"/>
        <v>574.12427800000012</v>
      </c>
      <c r="X26" s="40">
        <f t="shared" si="5"/>
        <v>574.12427800000012</v>
      </c>
      <c r="Y26" s="40">
        <f t="shared" si="5"/>
        <v>574.12427800000012</v>
      </c>
      <c r="Z26" s="40">
        <f t="shared" si="5"/>
        <v>574.12427800000012</v>
      </c>
      <c r="AA26" s="40">
        <f t="shared" si="5"/>
        <v>574.12427800000012</v>
      </c>
      <c r="AB26" s="40">
        <f t="shared" si="5"/>
        <v>574.12427800000012</v>
      </c>
      <c r="AC26" s="40">
        <f t="shared" si="5"/>
        <v>574.12427800000012</v>
      </c>
      <c r="AD26" s="40">
        <f t="shared" si="5"/>
        <v>574.12427800000012</v>
      </c>
      <c r="AE26" s="40">
        <f t="shared" si="5"/>
        <v>574.12427800000012</v>
      </c>
      <c r="AF26" s="40">
        <f t="shared" si="5"/>
        <v>574.12427800000012</v>
      </c>
      <c r="AG26" s="40">
        <f t="shared" si="5"/>
        <v>574.12427800000012</v>
      </c>
      <c r="AH26" s="40">
        <f t="shared" si="5"/>
        <v>574.12427800000012</v>
      </c>
      <c r="AI26" s="40">
        <f t="shared" si="5"/>
        <v>574.12427800000012</v>
      </c>
      <c r="AJ26" s="40">
        <f t="shared" si="5"/>
        <v>574.12427800000012</v>
      </c>
      <c r="AK26" s="40">
        <f t="shared" si="5"/>
        <v>574.12427800000012</v>
      </c>
      <c r="AL26" s="40">
        <f t="shared" si="5"/>
        <v>574.12427800000012</v>
      </c>
      <c r="AM26" s="40">
        <f t="shared" si="5"/>
        <v>574.12427800000012</v>
      </c>
      <c r="AN26" s="40">
        <f t="shared" si="5"/>
        <v>574.12427800000012</v>
      </c>
      <c r="AO26" s="40">
        <f t="shared" si="5"/>
        <v>574.12427800000012</v>
      </c>
      <c r="AP26" s="40">
        <f t="shared" si="5"/>
        <v>574.12427800000012</v>
      </c>
      <c r="AQ26" s="40">
        <f t="shared" si="5"/>
        <v>574.12427800000012</v>
      </c>
      <c r="AR26" s="40">
        <f t="shared" si="5"/>
        <v>574.12427800000012</v>
      </c>
      <c r="AS26" s="40" t="e">
        <f t="shared" si="5"/>
        <v>#REF!</v>
      </c>
      <c r="AT26" s="40" t="e">
        <f t="shared" si="5"/>
        <v>#REF!</v>
      </c>
      <c r="AU26" s="40" t="e">
        <f t="shared" si="5"/>
        <v>#REF!</v>
      </c>
      <c r="AV26" s="40" t="e">
        <f t="shared" si="5"/>
        <v>#REF!</v>
      </c>
      <c r="AW26" s="40" t="e">
        <f t="shared" si="5"/>
        <v>#REF!</v>
      </c>
      <c r="AX26" s="40" t="e">
        <f t="shared" si="5"/>
        <v>#REF!</v>
      </c>
      <c r="AY26" s="40" t="e">
        <f t="shared" si="5"/>
        <v>#REF!</v>
      </c>
      <c r="AZ26" s="40" t="e">
        <f t="shared" si="5"/>
        <v>#REF!</v>
      </c>
      <c r="BA26" s="40" t="e">
        <f t="shared" si="5"/>
        <v>#REF!</v>
      </c>
      <c r="BB26" s="40" t="e">
        <f t="shared" si="5"/>
        <v>#REF!</v>
      </c>
      <c r="BC26" s="40" t="e">
        <f t="shared" si="5"/>
        <v>#REF!</v>
      </c>
      <c r="BD26" s="40" t="e">
        <f t="shared" si="5"/>
        <v>#REF!</v>
      </c>
      <c r="BE26" s="40" t="e">
        <f t="shared" si="5"/>
        <v>#REF!</v>
      </c>
      <c r="BF26" s="40" t="e">
        <f t="shared" si="5"/>
        <v>#REF!</v>
      </c>
      <c r="BG26" s="40" t="e">
        <f t="shared" si="5"/>
        <v>#REF!</v>
      </c>
      <c r="BH26" s="40" t="e">
        <f t="shared" si="5"/>
        <v>#REF!</v>
      </c>
    </row>
    <row r="27" spans="2:62" x14ac:dyDescent="0.25">
      <c r="C27" s="41" t="str">
        <f>C20</f>
        <v>Market Sector A</v>
      </c>
      <c r="E27" s="44">
        <f>IF(E$11&lt;=SRECTermLimitQ,SUM($E20:E20),D27-HLOOKUP(E$11-SRECTermLimitQ,'Compliance Obligation Worksheet'!$D$11:$BH$23,$BJ27))</f>
        <v>0.49355500000000002</v>
      </c>
      <c r="F27" s="44">
        <f>IF(F$11&lt;=SRECTermLimitQ,SUM($E20:F20),E27-HLOOKUP(F$11-SRECTermLimitQ,'Compliance Obligation Worksheet'!$D$11:$BH$23,$BJ27))</f>
        <v>6.8814109999999999</v>
      </c>
      <c r="G27" s="44">
        <f>IF(G$11&lt;=SRECTermLimitQ,SUM($E20:G20),F27-HLOOKUP(G$11-SRECTermLimitQ,'Compliance Obligation Worksheet'!$D$11:$BH$23,$BJ27))</f>
        <v>18.696792000000002</v>
      </c>
      <c r="H27" s="44">
        <f>IF(H$11&lt;=SRECTermLimitQ,SUM($E20:H20),G27-HLOOKUP(H$11-SRECTermLimitQ,'Compliance Obligation Worksheet'!$D$11:$BH$23,$BJ27))</f>
        <v>39.006341000000006</v>
      </c>
      <c r="I27" s="44">
        <f>IF(I$11&lt;=SRECTermLimitQ,SUM($E20:I20),H27-HLOOKUP(I$11-SRECTermLimitQ,'Compliance Obligation Worksheet'!$D$11:$BH$23,$BJ27))</f>
        <v>69.344860000000011</v>
      </c>
      <c r="J27" s="44">
        <f>IF(J$11&lt;=SRECTermLimitQ,SUM($E20:J20),I27-HLOOKUP(J$11-SRECTermLimitQ,'Compliance Obligation Worksheet'!$D$11:$BH$23,$BJ27))</f>
        <v>112.54344800000001</v>
      </c>
      <c r="K27" s="44">
        <f>IF(K$11&lt;=SRECTermLimitQ,SUM($E20:K20),J27-HLOOKUP(K$11-SRECTermLimitQ,'Compliance Obligation Worksheet'!$D$11:$BH$23,$BJ27))</f>
        <v>154.04855300000003</v>
      </c>
      <c r="L27" s="44">
        <f>IF(L$11&lt;=SRECTermLimitQ,SUM($E20:L20),K27-HLOOKUP(L$11-SRECTermLimitQ,'Compliance Obligation Worksheet'!$D$11:$BH$23,$BJ27))</f>
        <v>199.72807600000004</v>
      </c>
      <c r="M27" s="44">
        <f>IF(M$11&lt;=SRECTermLimitQ,SUM($E20:M20),L27-HLOOKUP(M$11-SRECTermLimitQ,'Compliance Obligation Worksheet'!$D$11:$BH$23,$BJ27))</f>
        <v>263.98076300000002</v>
      </c>
      <c r="N27" s="44">
        <f>IF(N$11&lt;=SRECTermLimitQ,SUM($E20:N20),M27-HLOOKUP(N$11-SRECTermLimitQ,'Compliance Obligation Worksheet'!$D$11:$BH$23,$BJ27))</f>
        <v>330.01266100000004</v>
      </c>
      <c r="O27" s="44">
        <f>IF(O$11&lt;=SRECTermLimitQ,SUM($E20:O20),N27-HLOOKUP(O$11-SRECTermLimitQ,'Compliance Obligation Worksheet'!$D$11:$BH$23,$BJ27))</f>
        <v>346.59960500000005</v>
      </c>
      <c r="P27" s="44">
        <f>IF(P$11&lt;=SRECTermLimitQ,SUM($E20:P20),O27-HLOOKUP(P$11-SRECTermLimitQ,'Compliance Obligation Worksheet'!$D$11:$BH$23,$BJ27))</f>
        <v>346.59960500000005</v>
      </c>
      <c r="Q27" s="44">
        <f>IF(Q$11&lt;=SRECTermLimitQ,SUM($E20:Q20),P27-HLOOKUP(Q$11-SRECTermLimitQ,'Compliance Obligation Worksheet'!$D$11:$BH$23,$BJ27))</f>
        <v>346.59960500000005</v>
      </c>
      <c r="R27" s="44">
        <f>IF(R$11&lt;=SRECTermLimitQ,SUM($E20:R20),Q27-HLOOKUP(R$11-SRECTermLimitQ,'Compliance Obligation Worksheet'!$D$11:$BH$23,$BJ27))</f>
        <v>346.59960500000005</v>
      </c>
      <c r="S27" s="44">
        <f>IF(S$11&lt;=SRECTermLimitQ,SUM($E20:S20),R27-HLOOKUP(S$11-SRECTermLimitQ,'Compliance Obligation Worksheet'!$D$11:$BH$23,$BJ27))</f>
        <v>346.59960500000005</v>
      </c>
      <c r="T27" s="44">
        <f>IF(T$11&lt;=SRECTermLimitQ,SUM($E20:T20),S27-HLOOKUP(T$11-SRECTermLimitQ,'Compliance Obligation Worksheet'!$D$11:$BH$23,$BJ27))</f>
        <v>346.59960500000005</v>
      </c>
      <c r="U27" s="44">
        <f>IF(U$11&lt;=SRECTermLimitQ,SUM($E20:U20),T27-HLOOKUP(U$11-SRECTermLimitQ,'Compliance Obligation Worksheet'!$D$11:$BH$23,$BJ27))</f>
        <v>346.59960500000005</v>
      </c>
      <c r="V27" s="44">
        <f>IF(V$11&lt;=SRECTermLimitQ,SUM($E20:V20),U27-HLOOKUP(V$11-SRECTermLimitQ,'Compliance Obligation Worksheet'!$D$11:$BH$23,$BJ27))</f>
        <v>346.59960500000005</v>
      </c>
      <c r="W27" s="44">
        <f>IF(W$11&lt;=SRECTermLimitQ,SUM($E20:W20),V27-HLOOKUP(W$11-SRECTermLimitQ,'Compliance Obligation Worksheet'!$D$11:$BH$23,$BJ27))</f>
        <v>346.59960500000005</v>
      </c>
      <c r="X27" s="44">
        <f>IF(X$11&lt;=SRECTermLimitQ,SUM($E20:X20),W27-HLOOKUP(X$11-SRECTermLimitQ,'Compliance Obligation Worksheet'!$D$11:$BH$23,$BJ27))</f>
        <v>346.59960500000005</v>
      </c>
      <c r="Y27" s="44">
        <f>IF(Y$11&lt;=SRECTermLimitQ,SUM($E20:Y20),X27-HLOOKUP(Y$11-SRECTermLimitQ,'Compliance Obligation Worksheet'!$D$11:$BH$23,$BJ27))</f>
        <v>346.59960500000005</v>
      </c>
      <c r="Z27" s="44">
        <f>IF(Z$11&lt;=SRECTermLimitQ,SUM($E20:Z20),Y27-HLOOKUP(Z$11-SRECTermLimitQ,'Compliance Obligation Worksheet'!$D$11:$BH$23,$BJ27))</f>
        <v>346.59960500000005</v>
      </c>
      <c r="AA27" s="44">
        <f>IF(AA$11&lt;=SRECTermLimitQ,SUM($E20:AA20),Z27-HLOOKUP(AA$11-SRECTermLimitQ,'Compliance Obligation Worksheet'!$D$11:$BH$23,$BJ27))</f>
        <v>346.59960500000005</v>
      </c>
      <c r="AB27" s="44">
        <f>IF(AB$11&lt;=SRECTermLimitQ,SUM($E20:AB20),AA27-HLOOKUP(AB$11-SRECTermLimitQ,'Compliance Obligation Worksheet'!$D$11:$BH$23,$BJ27))</f>
        <v>346.59960500000005</v>
      </c>
      <c r="AC27" s="44">
        <f>IF(AC$11&lt;=SRECTermLimitQ,SUM($E20:AC20),AB27-HLOOKUP(AC$11-SRECTermLimitQ,'Compliance Obligation Worksheet'!$D$11:$BH$23,$BJ27))</f>
        <v>346.59960500000005</v>
      </c>
      <c r="AD27" s="44">
        <f>IF(AD$11&lt;=SRECTermLimitQ,SUM($E20:AD20),AC27-HLOOKUP(AD$11-SRECTermLimitQ,'Compliance Obligation Worksheet'!$D$11:$BH$23,$BJ27))</f>
        <v>346.59960500000005</v>
      </c>
      <c r="AE27" s="44">
        <f>IF(AE$11&lt;=SRECTermLimitQ,SUM($E20:AE20),AD27-HLOOKUP(AE$11-SRECTermLimitQ,'Compliance Obligation Worksheet'!$D$11:$BH$23,$BJ27))</f>
        <v>346.59960500000005</v>
      </c>
      <c r="AF27" s="44">
        <f>IF(AF$11&lt;=SRECTermLimitQ,SUM($E20:AF20),AE27-HLOOKUP(AF$11-SRECTermLimitQ,'Compliance Obligation Worksheet'!$D$11:$BH$23,$BJ27))</f>
        <v>346.59960500000005</v>
      </c>
      <c r="AG27" s="44">
        <f>IF(AG$11&lt;=SRECTermLimitQ,SUM($E20:AG20),AF27-HLOOKUP(AG$11-SRECTermLimitQ,'Compliance Obligation Worksheet'!$D$11:$BH$23,$BJ27))</f>
        <v>346.59960500000005</v>
      </c>
      <c r="AH27" s="44">
        <f>IF(AH$11&lt;=SRECTermLimitQ,SUM($E20:AH20),AG27-HLOOKUP(AH$11-SRECTermLimitQ,'Compliance Obligation Worksheet'!$D$11:$BH$23,$BJ27))</f>
        <v>346.59960500000005</v>
      </c>
      <c r="AI27" s="44">
        <f>IF(AI$11&lt;=SRECTermLimitQ,SUM($E20:AI20),AH27-HLOOKUP(AI$11-SRECTermLimitQ,'Compliance Obligation Worksheet'!$D$11:$BH$23,$BJ27))</f>
        <v>346.59960500000005</v>
      </c>
      <c r="AJ27" s="44">
        <f>IF(AJ$11&lt;=SRECTermLimitQ,SUM($E20:AJ20),AI27-HLOOKUP(AJ$11-SRECTermLimitQ,'Compliance Obligation Worksheet'!$D$11:$BH$23,$BJ27))</f>
        <v>346.59960500000005</v>
      </c>
      <c r="AK27" s="44">
        <f>IF(AK$11&lt;=SRECTermLimitQ,SUM($E20:AK20),AJ27-HLOOKUP(AK$11-SRECTermLimitQ,'Compliance Obligation Worksheet'!$D$11:$BH$23,$BJ27))</f>
        <v>346.59960500000005</v>
      </c>
      <c r="AL27" s="44">
        <f>IF(AL$11&lt;=SRECTermLimitQ,SUM($E20:AL20),AK27-HLOOKUP(AL$11-SRECTermLimitQ,'Compliance Obligation Worksheet'!$D$11:$BH$23,$BJ27))</f>
        <v>346.59960500000005</v>
      </c>
      <c r="AM27" s="44">
        <f>IF(AM$11&lt;=SRECTermLimitQ,SUM($E20:AM20),AL27-HLOOKUP(AM$11-SRECTermLimitQ,'Compliance Obligation Worksheet'!$D$11:$BH$23,$BJ27))</f>
        <v>346.59960500000005</v>
      </c>
      <c r="AN27" s="44">
        <f>IF(AN$11&lt;=SRECTermLimitQ,SUM($E20:AN20),AM27-HLOOKUP(AN$11-SRECTermLimitQ,'Compliance Obligation Worksheet'!$D$11:$BH$23,$BJ27))</f>
        <v>346.59960500000005</v>
      </c>
      <c r="AO27" s="44">
        <f>IF(AO$11&lt;=SRECTermLimitQ,SUM($E20:AO20),AN27-HLOOKUP(AO$11-SRECTermLimitQ,'Compliance Obligation Worksheet'!$D$11:$BH$23,$BJ27))</f>
        <v>346.59960500000005</v>
      </c>
      <c r="AP27" s="44">
        <f>IF(AP$11&lt;=SRECTermLimitQ,SUM($E20:AP20),AO27-HLOOKUP(AP$11-SRECTermLimitQ,'Compliance Obligation Worksheet'!$D$11:$BH$23,$BJ27))</f>
        <v>346.59960500000005</v>
      </c>
      <c r="AQ27" s="44">
        <f>IF(AQ$11&lt;=SRECTermLimitQ,SUM($E20:AQ20),AP27-HLOOKUP(AQ$11-SRECTermLimitQ,'Compliance Obligation Worksheet'!$D$11:$BH$23,$BJ27))</f>
        <v>346.59960500000005</v>
      </c>
      <c r="AR27" s="44">
        <f>IF(AR$11&lt;=SRECTermLimitQ,SUM($E20:AR20),AQ27-HLOOKUP(AR$11-SRECTermLimitQ,'Compliance Obligation Worksheet'!$D$11:$BH$23,$BJ27))</f>
        <v>346.59960500000005</v>
      </c>
      <c r="AS27" s="44">
        <f>IF(AS$11&lt;=SRECTermLimitQ,SUM($E20:AS20),AR27-HLOOKUP(AS$11-SRECTermLimitQ,'Compliance Obligation Worksheet'!$D$11:$BH$23,$BJ27))</f>
        <v>346.59960500000005</v>
      </c>
      <c r="AT27" s="44">
        <f>IF(AT$11&lt;=SRECTermLimitQ,SUM($E20:AT20),AS27-HLOOKUP(AT$11-SRECTermLimitQ,'Compliance Obligation Worksheet'!$D$11:$BH$23,$BJ27))</f>
        <v>346.59960500000005</v>
      </c>
      <c r="AU27" s="44">
        <f>IF(AU$11&lt;=SRECTermLimitQ,SUM($E20:AU20),AT27-HLOOKUP(AU$11-SRECTermLimitQ,'Compliance Obligation Worksheet'!$D$11:$BH$23,$BJ27))</f>
        <v>345.93348500000008</v>
      </c>
      <c r="AV27" s="44">
        <f>IF(AV$11&lt;=SRECTermLimitQ,SUM($E20:AV20),AU27-HLOOKUP(AV$11-SRECTermLimitQ,'Compliance Obligation Worksheet'!$D$11:$BH$23,$BJ27))</f>
        <v>345.83407700000009</v>
      </c>
      <c r="AW27" s="44">
        <f>IF(AW$11&lt;=SRECTermLimitQ,SUM($E20:AW20),AV27-HLOOKUP(AW$11-SRECTermLimitQ,'Compliance Obligation Worksheet'!$D$11:$BH$23,$BJ27))</f>
        <v>337.94740700000011</v>
      </c>
      <c r="AX27" s="44">
        <f>IF(AX$11&lt;=SRECTermLimitQ,SUM($E20:AX20),AW27-HLOOKUP(AX$11-SRECTermLimitQ,'Compliance Obligation Worksheet'!$D$11:$BH$23,$BJ27))</f>
        <v>337.44900700000011</v>
      </c>
      <c r="AY27" s="44">
        <f>IF(AY$11&lt;=SRECTermLimitQ,SUM($E20:AY20),AX27-HLOOKUP(AY$11-SRECTermLimitQ,'Compliance Obligation Worksheet'!$D$11:$BH$23,$BJ27))</f>
        <v>333.13583200000011</v>
      </c>
      <c r="AZ27" s="44">
        <f>IF(AZ$11&lt;=SRECTermLimitQ,SUM($E20:AZ20),AY27-HLOOKUP(AZ$11-SRECTermLimitQ,'Compliance Obligation Worksheet'!$D$11:$BH$23,$BJ27))</f>
        <v>327.93445700000012</v>
      </c>
      <c r="BA27" s="44">
        <f>IF(BA$11&lt;=SRECTermLimitQ,SUM($E20:BA20),AZ27-HLOOKUP(BA$11-SRECTermLimitQ,'Compliance Obligation Worksheet'!$D$11:$BH$23,$BJ27))</f>
        <v>308.03447700000015</v>
      </c>
      <c r="BB27" s="44">
        <f>IF(BB$11&lt;=SRECTermLimitQ,SUM($E20:BB20),BA27-HLOOKUP(BB$11-SRECTermLimitQ,'Compliance Obligation Worksheet'!$D$11:$BH$23,$BJ27))</f>
        <v>297.14980700000012</v>
      </c>
      <c r="BC27" s="44">
        <f>IF(BC$11&lt;=SRECTermLimitQ,SUM($E20:BC20),BB27-HLOOKUP(BC$11-SRECTermLimitQ,'Compliance Obligation Worksheet'!$D$11:$BH$23,$BJ27))</f>
        <v>293.71845700000011</v>
      </c>
      <c r="BD27" s="44">
        <f>IF(BD$11&lt;=SRECTermLimitQ,SUM($E20:BD20),BC27-HLOOKUP(BD$11-SRECTermLimitQ,'Compliance Obligation Worksheet'!$D$11:$BH$23,$BJ27))</f>
        <v>293.71845700000011</v>
      </c>
      <c r="BE27" s="44">
        <f>IF(BE$11&lt;=SRECTermLimitQ,SUM($E20:BE20),BD27-HLOOKUP(BE$11-SRECTermLimitQ,'Compliance Obligation Worksheet'!$D$11:$BH$23,$BJ27))</f>
        <v>293.71845700000011</v>
      </c>
      <c r="BF27" s="44">
        <f>IF(BF$11&lt;=SRECTermLimitQ,SUM($E20:BF20),BE27-HLOOKUP(BF$11-SRECTermLimitQ,'Compliance Obligation Worksheet'!$D$11:$BH$23,$BJ27))</f>
        <v>293.71845700000011</v>
      </c>
      <c r="BG27" s="44">
        <f>IF(BG$11&lt;=SRECTermLimitQ,SUM($E20:BG20),BF27-HLOOKUP(BG$11-SRECTermLimitQ,'Compliance Obligation Worksheet'!$D$11:$BH$23,$BJ27))</f>
        <v>293.71845700000011</v>
      </c>
      <c r="BH27" s="44">
        <f>IF(BH$11&lt;=SRECTermLimitQ,SUM($E20:BH20),BG27-HLOOKUP(BH$11-SRECTermLimitQ,'Compliance Obligation Worksheet'!$D$11:$BH$23,$BJ27))</f>
        <v>293.71845700000011</v>
      </c>
      <c r="BJ27" s="20">
        <v>12</v>
      </c>
    </row>
    <row r="28" spans="2:62" x14ac:dyDescent="0.25">
      <c r="C28" s="37" t="str">
        <f>C21</f>
        <v>Market Sector B</v>
      </c>
      <c r="E28" s="43">
        <f>IF(E$11&lt;=SRECTermLimitQ,SUM($E21:E21),D28-HLOOKUP(E$11-SRECTermLimitQ,'Compliance Obligation Worksheet'!$D$11:$BH$23,$BJ28))</f>
        <v>5.3030400000000002</v>
      </c>
      <c r="F28" s="43">
        <f>IF(F$11&lt;=SRECTermLimitQ,SUM($E21:F21),E28-HLOOKUP(F$11-SRECTermLimitQ,'Compliance Obligation Worksheet'!$D$11:$BH$23,$BJ28))</f>
        <v>7.1230400000000005</v>
      </c>
      <c r="G28" s="43">
        <f>IF(G$11&lt;=SRECTermLimitQ,SUM($E21:G21),F28-HLOOKUP(G$11-SRECTermLimitQ,'Compliance Obligation Worksheet'!$D$11:$BH$23,$BJ28))</f>
        <v>12.010760000000001</v>
      </c>
      <c r="H28" s="43">
        <f>IF(H$11&lt;=SRECTermLimitQ,SUM($E21:H21),G28-HLOOKUP(H$11-SRECTermLimitQ,'Compliance Obligation Worksheet'!$D$11:$BH$23,$BJ28))</f>
        <v>15.150674000000002</v>
      </c>
      <c r="I28" s="43">
        <f>IF(I$11&lt;=SRECTermLimitQ,SUM($E21:I21),H28-HLOOKUP(I$11-SRECTermLimitQ,'Compliance Obligation Worksheet'!$D$11:$BH$23,$BJ28))</f>
        <v>32.180740999999998</v>
      </c>
      <c r="J28" s="43">
        <f>IF(J$11&lt;=SRECTermLimitQ,SUM($E21:J21),I28-HLOOKUP(J$11-SRECTermLimitQ,'Compliance Obligation Worksheet'!$D$11:$BH$23,$BJ28))</f>
        <v>47.792689999999993</v>
      </c>
      <c r="K28" s="43">
        <f>IF(K$11&lt;=SRECTermLimitQ,SUM($E21:K21),J28-HLOOKUP(K$11-SRECTermLimitQ,'Compliance Obligation Worksheet'!$D$11:$BH$23,$BJ28))</f>
        <v>56.276501999999994</v>
      </c>
      <c r="L28" s="43">
        <f>IF(L$11&lt;=SRECTermLimitQ,SUM($E21:L21),K28-HLOOKUP(L$11-SRECTermLimitQ,'Compliance Obligation Worksheet'!$D$11:$BH$23,$BJ28))</f>
        <v>66.907966999999999</v>
      </c>
      <c r="M28" s="43">
        <f>IF(M$11&lt;=SRECTermLimitQ,SUM($E21:M21),L28-HLOOKUP(M$11-SRECTermLimitQ,'Compliance Obligation Worksheet'!$D$11:$BH$23,$BJ28))</f>
        <v>82.807856000000001</v>
      </c>
      <c r="N28" s="43">
        <f>IF(N$11&lt;=SRECTermLimitQ,SUM($E21:N21),M28-HLOOKUP(N$11-SRECTermLimitQ,'Compliance Obligation Worksheet'!$D$11:$BH$23,$BJ28))</f>
        <v>98.368795000000006</v>
      </c>
      <c r="O28" s="43">
        <f>IF(O$11&lt;=SRECTermLimitQ,SUM($E21:O21),N28-HLOOKUP(O$11-SRECTermLimitQ,'Compliance Obligation Worksheet'!$D$11:$BH$23,$BJ28))</f>
        <v>101.77340500000001</v>
      </c>
      <c r="P28" s="43">
        <f>IF(P$11&lt;=SRECTermLimitQ,SUM($E21:P21),O28-HLOOKUP(P$11-SRECTermLimitQ,'Compliance Obligation Worksheet'!$D$11:$BH$23,$BJ28))</f>
        <v>101.77340500000001</v>
      </c>
      <c r="Q28" s="43">
        <f>IF(Q$11&lt;=SRECTermLimitQ,SUM($E21:Q21),P28-HLOOKUP(Q$11-SRECTermLimitQ,'Compliance Obligation Worksheet'!$D$11:$BH$23,$BJ28))</f>
        <v>101.77340500000001</v>
      </c>
      <c r="R28" s="43">
        <f>IF(R$11&lt;=SRECTermLimitQ,SUM($E21:R21),Q28-HLOOKUP(R$11-SRECTermLimitQ,'Compliance Obligation Worksheet'!$D$11:$BH$23,$BJ28))</f>
        <v>101.77340500000001</v>
      </c>
      <c r="S28" s="43">
        <f>IF(S$11&lt;=SRECTermLimitQ,SUM($E21:S21),R28-HLOOKUP(S$11-SRECTermLimitQ,'Compliance Obligation Worksheet'!$D$11:$BH$23,$BJ28))</f>
        <v>101.77340500000001</v>
      </c>
      <c r="T28" s="43">
        <f>IF(T$11&lt;=SRECTermLimitQ,SUM($E21:T21),S28-HLOOKUP(T$11-SRECTermLimitQ,'Compliance Obligation Worksheet'!$D$11:$BH$23,$BJ28))</f>
        <v>101.77340500000001</v>
      </c>
      <c r="U28" s="43">
        <f>IF(U$11&lt;=SRECTermLimitQ,SUM($E21:U21),T28-HLOOKUP(U$11-SRECTermLimitQ,'Compliance Obligation Worksheet'!$D$11:$BH$23,$BJ28))</f>
        <v>101.77340500000001</v>
      </c>
      <c r="V28" s="43">
        <f>IF(V$11&lt;=SRECTermLimitQ,SUM($E21:V21),U28-HLOOKUP(V$11-SRECTermLimitQ,'Compliance Obligation Worksheet'!$D$11:$BH$23,$BJ28))</f>
        <v>101.77340500000001</v>
      </c>
      <c r="W28" s="43">
        <f>IF(W$11&lt;=SRECTermLimitQ,SUM($E21:W21),V28-HLOOKUP(W$11-SRECTermLimitQ,'Compliance Obligation Worksheet'!$D$11:$BH$23,$BJ28))</f>
        <v>101.77340500000001</v>
      </c>
      <c r="X28" s="43">
        <f>IF(X$11&lt;=SRECTermLimitQ,SUM($E21:X21),W28-HLOOKUP(X$11-SRECTermLimitQ,'Compliance Obligation Worksheet'!$D$11:$BH$23,$BJ28))</f>
        <v>101.77340500000001</v>
      </c>
      <c r="Y28" s="43">
        <f>IF(Y$11&lt;=SRECTermLimitQ,SUM($E21:Y21),X28-HLOOKUP(Y$11-SRECTermLimitQ,'Compliance Obligation Worksheet'!$D$11:$BH$23,$BJ28))</f>
        <v>101.77340500000001</v>
      </c>
      <c r="Z28" s="43">
        <f>IF(Z$11&lt;=SRECTermLimitQ,SUM($E21:Z21),Y28-HLOOKUP(Z$11-SRECTermLimitQ,'Compliance Obligation Worksheet'!$D$11:$BH$23,$BJ28))</f>
        <v>101.77340500000001</v>
      </c>
      <c r="AA28" s="43">
        <f>IF(AA$11&lt;=SRECTermLimitQ,SUM($E21:AA21),Z28-HLOOKUP(AA$11-SRECTermLimitQ,'Compliance Obligation Worksheet'!$D$11:$BH$23,$BJ28))</f>
        <v>101.77340500000001</v>
      </c>
      <c r="AB28" s="43">
        <f>IF(AB$11&lt;=SRECTermLimitQ,SUM($E21:AB21),AA28-HLOOKUP(AB$11-SRECTermLimitQ,'Compliance Obligation Worksheet'!$D$11:$BH$23,$BJ28))</f>
        <v>101.77340500000001</v>
      </c>
      <c r="AC28" s="43">
        <f>IF(AC$11&lt;=SRECTermLimitQ,SUM($E21:AC21),AB28-HLOOKUP(AC$11-SRECTermLimitQ,'Compliance Obligation Worksheet'!$D$11:$BH$23,$BJ28))</f>
        <v>101.77340500000001</v>
      </c>
      <c r="AD28" s="43">
        <f>IF(AD$11&lt;=SRECTermLimitQ,SUM($E21:AD21),AC28-HLOOKUP(AD$11-SRECTermLimitQ,'Compliance Obligation Worksheet'!$D$11:$BH$23,$BJ28))</f>
        <v>101.77340500000001</v>
      </c>
      <c r="AE28" s="43">
        <f>IF(AE$11&lt;=SRECTermLimitQ,SUM($E21:AE21),AD28-HLOOKUP(AE$11-SRECTermLimitQ,'Compliance Obligation Worksheet'!$D$11:$BH$23,$BJ28))</f>
        <v>101.77340500000001</v>
      </c>
      <c r="AF28" s="43">
        <f>IF(AF$11&lt;=SRECTermLimitQ,SUM($E21:AF21),AE28-HLOOKUP(AF$11-SRECTermLimitQ,'Compliance Obligation Worksheet'!$D$11:$BH$23,$BJ28))</f>
        <v>101.77340500000001</v>
      </c>
      <c r="AG28" s="43">
        <f>IF(AG$11&lt;=SRECTermLimitQ,SUM($E21:AG21),AF28-HLOOKUP(AG$11-SRECTermLimitQ,'Compliance Obligation Worksheet'!$D$11:$BH$23,$BJ28))</f>
        <v>101.77340500000001</v>
      </c>
      <c r="AH28" s="43">
        <f>IF(AH$11&lt;=SRECTermLimitQ,SUM($E21:AH21),AG28-HLOOKUP(AH$11-SRECTermLimitQ,'Compliance Obligation Worksheet'!$D$11:$BH$23,$BJ28))</f>
        <v>101.77340500000001</v>
      </c>
      <c r="AI28" s="43">
        <f>IF(AI$11&lt;=SRECTermLimitQ,SUM($E21:AI21),AH28-HLOOKUP(AI$11-SRECTermLimitQ,'Compliance Obligation Worksheet'!$D$11:$BH$23,$BJ28))</f>
        <v>101.77340500000001</v>
      </c>
      <c r="AJ28" s="43">
        <f>IF(AJ$11&lt;=SRECTermLimitQ,SUM($E21:AJ21),AI28-HLOOKUP(AJ$11-SRECTermLimitQ,'Compliance Obligation Worksheet'!$D$11:$BH$23,$BJ28))</f>
        <v>101.77340500000001</v>
      </c>
      <c r="AK28" s="43">
        <f>IF(AK$11&lt;=SRECTermLimitQ,SUM($E21:AK21),AJ28-HLOOKUP(AK$11-SRECTermLimitQ,'Compliance Obligation Worksheet'!$D$11:$BH$23,$BJ28))</f>
        <v>101.77340500000001</v>
      </c>
      <c r="AL28" s="43">
        <f>IF(AL$11&lt;=SRECTermLimitQ,SUM($E21:AL21),AK28-HLOOKUP(AL$11-SRECTermLimitQ,'Compliance Obligation Worksheet'!$D$11:$BH$23,$BJ28))</f>
        <v>101.77340500000001</v>
      </c>
      <c r="AM28" s="43">
        <f>IF(AM$11&lt;=SRECTermLimitQ,SUM($E21:AM21),AL28-HLOOKUP(AM$11-SRECTermLimitQ,'Compliance Obligation Worksheet'!$D$11:$BH$23,$BJ28))</f>
        <v>101.77340500000001</v>
      </c>
      <c r="AN28" s="43">
        <f>IF(AN$11&lt;=SRECTermLimitQ,SUM($E21:AN21),AM28-HLOOKUP(AN$11-SRECTermLimitQ,'Compliance Obligation Worksheet'!$D$11:$BH$23,$BJ28))</f>
        <v>101.77340500000001</v>
      </c>
      <c r="AO28" s="43">
        <f>IF(AO$11&lt;=SRECTermLimitQ,SUM($E21:AO21),AN28-HLOOKUP(AO$11-SRECTermLimitQ,'Compliance Obligation Worksheet'!$D$11:$BH$23,$BJ28))</f>
        <v>101.77340500000001</v>
      </c>
      <c r="AP28" s="43">
        <f>IF(AP$11&lt;=SRECTermLimitQ,SUM($E21:AP21),AO28-HLOOKUP(AP$11-SRECTermLimitQ,'Compliance Obligation Worksheet'!$D$11:$BH$23,$BJ28))</f>
        <v>101.77340500000001</v>
      </c>
      <c r="AQ28" s="43">
        <f>IF(AQ$11&lt;=SRECTermLimitQ,SUM($E21:AQ21),AP28-HLOOKUP(AQ$11-SRECTermLimitQ,'Compliance Obligation Worksheet'!$D$11:$BH$23,$BJ28))</f>
        <v>101.77340500000001</v>
      </c>
      <c r="AR28" s="43">
        <f>IF(AR$11&lt;=SRECTermLimitQ,SUM($E21:AR21),AQ28-HLOOKUP(AR$11-SRECTermLimitQ,'Compliance Obligation Worksheet'!$D$11:$BH$23,$BJ28))</f>
        <v>101.77340500000001</v>
      </c>
      <c r="AS28" s="43">
        <f>IF(AS$11&lt;=SRECTermLimitQ,SUM($E21:AS21),AR28-HLOOKUP(AS$11-SRECTermLimitQ,'Compliance Obligation Worksheet'!$D$11:$BH$23,$BJ28))</f>
        <v>101.77340500000001</v>
      </c>
      <c r="AT28" s="43">
        <f>IF(AT$11&lt;=SRECTermLimitQ,SUM($E21:AT21),AS28-HLOOKUP(AT$11-SRECTermLimitQ,'Compliance Obligation Worksheet'!$D$11:$BH$23,$BJ28))</f>
        <v>101.77340500000001</v>
      </c>
      <c r="AU28" s="43">
        <f>IF(AU$11&lt;=SRECTermLimitQ,SUM($E21:AU21),AT28-HLOOKUP(AU$11-SRECTermLimitQ,'Compliance Obligation Worksheet'!$D$11:$BH$23,$BJ28))</f>
        <v>101.77340500000001</v>
      </c>
      <c r="AV28" s="43">
        <f>IF(AV$11&lt;=SRECTermLimitQ,SUM($E21:AV21),AU28-HLOOKUP(AV$11-SRECTermLimitQ,'Compliance Obligation Worksheet'!$D$11:$BH$23,$BJ28))</f>
        <v>101.77340500000001</v>
      </c>
      <c r="AW28" s="43">
        <f>IF(AW$11&lt;=SRECTermLimitQ,SUM($E21:AW21),AV28-HLOOKUP(AW$11-SRECTermLimitQ,'Compliance Obligation Worksheet'!$D$11:$BH$23,$BJ28))</f>
        <v>92.824605000000005</v>
      </c>
      <c r="AX28" s="43">
        <f>IF(AX$11&lt;=SRECTermLimitQ,SUM($E21:AX21),AW28-HLOOKUP(AX$11-SRECTermLimitQ,'Compliance Obligation Worksheet'!$D$11:$BH$23,$BJ28))</f>
        <v>84.09821500000001</v>
      </c>
      <c r="AY28" s="43">
        <f>IF(AY$11&lt;=SRECTermLimitQ,SUM($E21:AY21),AX28-HLOOKUP(AY$11-SRECTermLimitQ,'Compliance Obligation Worksheet'!$D$11:$BH$23,$BJ28))</f>
        <v>66.838155000000015</v>
      </c>
      <c r="AZ28" s="43">
        <f>IF(AZ$11&lt;=SRECTermLimitQ,SUM($E21:AZ21),AY28-HLOOKUP(AZ$11-SRECTermLimitQ,'Compliance Obligation Worksheet'!$D$11:$BH$23,$BJ28))</f>
        <v>66.838155000000015</v>
      </c>
      <c r="BA28" s="43">
        <f>IF(BA$11&lt;=SRECTermLimitQ,SUM($E21:BA21),AZ28-HLOOKUP(BA$11-SRECTermLimitQ,'Compliance Obligation Worksheet'!$D$11:$BH$23,$BJ28))</f>
        <v>40.401035000000014</v>
      </c>
      <c r="BB28" s="43">
        <f>IF(BB$11&lt;=SRECTermLimitQ,SUM($E21:BB21),BA28-HLOOKUP(BB$11-SRECTermLimitQ,'Compliance Obligation Worksheet'!$D$11:$BH$23,$BJ28))</f>
        <v>28.903285000000015</v>
      </c>
      <c r="BC28" s="43">
        <f>IF(BC$11&lt;=SRECTermLimitQ,SUM($E21:BC21),BB28-HLOOKUP(BC$11-SRECTermLimitQ,'Compliance Obligation Worksheet'!$D$11:$BH$23,$BJ28))</f>
        <v>28.903285000000015</v>
      </c>
      <c r="BD28" s="43">
        <f>IF(BD$11&lt;=SRECTermLimitQ,SUM($E21:BD21),BC28-HLOOKUP(BD$11-SRECTermLimitQ,'Compliance Obligation Worksheet'!$D$11:$BH$23,$BJ28))</f>
        <v>28.903285000000015</v>
      </c>
      <c r="BE28" s="43">
        <f>IF(BE$11&lt;=SRECTermLimitQ,SUM($E21:BE21),BD28-HLOOKUP(BE$11-SRECTermLimitQ,'Compliance Obligation Worksheet'!$D$11:$BH$23,$BJ28))</f>
        <v>28.903285000000015</v>
      </c>
      <c r="BF28" s="43">
        <f>IF(BF$11&lt;=SRECTermLimitQ,SUM($E21:BF21),BE28-HLOOKUP(BF$11-SRECTermLimitQ,'Compliance Obligation Worksheet'!$D$11:$BH$23,$BJ28))</f>
        <v>28.903285000000015</v>
      </c>
      <c r="BG28" s="43">
        <f>IF(BG$11&lt;=SRECTermLimitQ,SUM($E21:BG21),BF28-HLOOKUP(BG$11-SRECTermLimitQ,'Compliance Obligation Worksheet'!$D$11:$BH$23,$BJ28))</f>
        <v>28.903285000000015</v>
      </c>
      <c r="BH28" s="43">
        <f>IF(BH$11&lt;=SRECTermLimitQ,SUM($E21:BH21),BG28-HLOOKUP(BH$11-SRECTermLimitQ,'Compliance Obligation Worksheet'!$D$11:$BH$23,$BJ28))</f>
        <v>28.903285000000015</v>
      </c>
      <c r="BJ28" s="20">
        <v>13</v>
      </c>
    </row>
    <row r="29" spans="2:62" x14ac:dyDescent="0.25">
      <c r="C29" s="37" t="str">
        <f>C22</f>
        <v>Market Sector C</v>
      </c>
      <c r="E29" s="43">
        <f>IF(E$11&lt;=SRECTermLimitQ,SUM($E22:E22),D29-HLOOKUP(E$11-SRECTermLimitQ,'Compliance Obligation Worksheet'!$D$11:$BH$23,$BJ29))</f>
        <v>0</v>
      </c>
      <c r="F29" s="43">
        <f>IF(F$11&lt;=SRECTermLimitQ,SUM($E22:F22),E29-HLOOKUP(F$11-SRECTermLimitQ,'Compliance Obligation Worksheet'!$D$11:$BH$23,$BJ29))</f>
        <v>0</v>
      </c>
      <c r="G29" s="43">
        <f>IF(G$11&lt;=SRECTermLimitQ,SUM($E22:G22),F29-HLOOKUP(G$11-SRECTermLimitQ,'Compliance Obligation Worksheet'!$D$11:$BH$23,$BJ29))</f>
        <v>0.66612000000000005</v>
      </c>
      <c r="H29" s="43">
        <f>IF(H$11&lt;=SRECTermLimitQ,SUM($E22:H22),G29-HLOOKUP(H$11-SRECTermLimitQ,'Compliance Obligation Worksheet'!$D$11:$BH$23,$BJ29))</f>
        <v>0.76552799999999999</v>
      </c>
      <c r="I29" s="43">
        <f>IF(I$11&lt;=SRECTermLimitQ,SUM($E22:I22),H29-HLOOKUP(I$11-SRECTermLimitQ,'Compliance Obligation Worksheet'!$D$11:$BH$23,$BJ29))</f>
        <v>8.6521980000000003</v>
      </c>
      <c r="J29" s="43">
        <f>IF(J$11&lt;=SRECTermLimitQ,SUM($E22:J22),I29-HLOOKUP(J$11-SRECTermLimitQ,'Compliance Obligation Worksheet'!$D$11:$BH$23,$BJ29))</f>
        <v>9.1505980000000005</v>
      </c>
      <c r="K29" s="43">
        <f>IF(K$11&lt;=SRECTermLimitQ,SUM($E22:K22),J29-HLOOKUP(K$11-SRECTermLimitQ,'Compliance Obligation Worksheet'!$D$11:$BH$23,$BJ29))</f>
        <v>13.463773</v>
      </c>
      <c r="L29" s="43">
        <f>IF(L$11&lt;=SRECTermLimitQ,SUM($E22:L22),K29-HLOOKUP(L$11-SRECTermLimitQ,'Compliance Obligation Worksheet'!$D$11:$BH$23,$BJ29))</f>
        <v>18.665147999999999</v>
      </c>
      <c r="M29" s="43">
        <f>IF(M$11&lt;=SRECTermLimitQ,SUM($E22:M22),L29-HLOOKUP(M$11-SRECTermLimitQ,'Compliance Obligation Worksheet'!$D$11:$BH$23,$BJ29))</f>
        <v>38.565128000000001</v>
      </c>
      <c r="N29" s="43">
        <f>IF(N$11&lt;=SRECTermLimitQ,SUM($E22:N22),M29-HLOOKUP(N$11-SRECTermLimitQ,'Compliance Obligation Worksheet'!$D$11:$BH$23,$BJ29))</f>
        <v>49.449798000000001</v>
      </c>
      <c r="O29" s="43">
        <f>IF(O$11&lt;=SRECTermLimitQ,SUM($E22:O22),N29-HLOOKUP(O$11-SRECTermLimitQ,'Compliance Obligation Worksheet'!$D$11:$BH$23,$BJ29))</f>
        <v>52.881148000000003</v>
      </c>
      <c r="P29" s="43">
        <f>IF(P$11&lt;=SRECTermLimitQ,SUM($E22:P22),O29-HLOOKUP(P$11-SRECTermLimitQ,'Compliance Obligation Worksheet'!$D$11:$BH$23,$BJ29))</f>
        <v>52.881148000000003</v>
      </c>
      <c r="Q29" s="43">
        <f>IF(Q$11&lt;=SRECTermLimitQ,SUM($E22:Q22),P29-HLOOKUP(Q$11-SRECTermLimitQ,'Compliance Obligation Worksheet'!$D$11:$BH$23,$BJ29))</f>
        <v>52.881148000000003</v>
      </c>
      <c r="R29" s="43">
        <f>IF(R$11&lt;=SRECTermLimitQ,SUM($E22:R22),Q29-HLOOKUP(R$11-SRECTermLimitQ,'Compliance Obligation Worksheet'!$D$11:$BH$23,$BJ29))</f>
        <v>52.881148000000003</v>
      </c>
      <c r="S29" s="43">
        <f>IF(S$11&lt;=SRECTermLimitQ,SUM($E22:S22),R29-HLOOKUP(S$11-SRECTermLimitQ,'Compliance Obligation Worksheet'!$D$11:$BH$23,$BJ29))</f>
        <v>52.881148000000003</v>
      </c>
      <c r="T29" s="43">
        <f>IF(T$11&lt;=SRECTermLimitQ,SUM($E22:T22),S29-HLOOKUP(T$11-SRECTermLimitQ,'Compliance Obligation Worksheet'!$D$11:$BH$23,$BJ29))</f>
        <v>52.881148000000003</v>
      </c>
      <c r="U29" s="43">
        <f>IF(U$11&lt;=SRECTermLimitQ,SUM($E22:U22),T29-HLOOKUP(U$11-SRECTermLimitQ,'Compliance Obligation Worksheet'!$D$11:$BH$23,$BJ29))</f>
        <v>52.881148000000003</v>
      </c>
      <c r="V29" s="43">
        <f>IF(V$11&lt;=SRECTermLimitQ,SUM($E22:V22),U29-HLOOKUP(V$11-SRECTermLimitQ,'Compliance Obligation Worksheet'!$D$11:$BH$23,$BJ29))</f>
        <v>52.881148000000003</v>
      </c>
      <c r="W29" s="43">
        <f>IF(W$11&lt;=SRECTermLimitQ,SUM($E22:W22),V29-HLOOKUP(W$11-SRECTermLimitQ,'Compliance Obligation Worksheet'!$D$11:$BH$23,$BJ29))</f>
        <v>52.881148000000003</v>
      </c>
      <c r="X29" s="43">
        <f>IF(X$11&lt;=SRECTermLimitQ,SUM($E22:X22),W29-HLOOKUP(X$11-SRECTermLimitQ,'Compliance Obligation Worksheet'!$D$11:$BH$23,$BJ29))</f>
        <v>52.881148000000003</v>
      </c>
      <c r="Y29" s="43">
        <f>IF(Y$11&lt;=SRECTermLimitQ,SUM($E22:Y22),X29-HLOOKUP(Y$11-SRECTermLimitQ,'Compliance Obligation Worksheet'!$D$11:$BH$23,$BJ29))</f>
        <v>52.881148000000003</v>
      </c>
      <c r="Z29" s="43">
        <f>IF(Z$11&lt;=SRECTermLimitQ,SUM($E22:Z22),Y29-HLOOKUP(Z$11-SRECTermLimitQ,'Compliance Obligation Worksheet'!$D$11:$BH$23,$BJ29))</f>
        <v>52.881148000000003</v>
      </c>
      <c r="AA29" s="43">
        <f>IF(AA$11&lt;=SRECTermLimitQ,SUM($E22:AA22),Z29-HLOOKUP(AA$11-SRECTermLimitQ,'Compliance Obligation Worksheet'!$D$11:$BH$23,$BJ29))</f>
        <v>52.881148000000003</v>
      </c>
      <c r="AB29" s="43">
        <f>IF(AB$11&lt;=SRECTermLimitQ,SUM($E22:AB22),AA29-HLOOKUP(AB$11-SRECTermLimitQ,'Compliance Obligation Worksheet'!$D$11:$BH$23,$BJ29))</f>
        <v>52.881148000000003</v>
      </c>
      <c r="AC29" s="43">
        <f>IF(AC$11&lt;=SRECTermLimitQ,SUM($E22:AC22),AB29-HLOOKUP(AC$11-SRECTermLimitQ,'Compliance Obligation Worksheet'!$D$11:$BH$23,$BJ29))</f>
        <v>52.881148000000003</v>
      </c>
      <c r="AD29" s="43">
        <f>IF(AD$11&lt;=SRECTermLimitQ,SUM($E22:AD22),AC29-HLOOKUP(AD$11-SRECTermLimitQ,'Compliance Obligation Worksheet'!$D$11:$BH$23,$BJ29))</f>
        <v>52.881148000000003</v>
      </c>
      <c r="AE29" s="43">
        <f>IF(AE$11&lt;=SRECTermLimitQ,SUM($E22:AE22),AD29-HLOOKUP(AE$11-SRECTermLimitQ,'Compliance Obligation Worksheet'!$D$11:$BH$23,$BJ29))</f>
        <v>52.881148000000003</v>
      </c>
      <c r="AF29" s="43">
        <f>IF(AF$11&lt;=SRECTermLimitQ,SUM($E22:AF22),AE29-HLOOKUP(AF$11-SRECTermLimitQ,'Compliance Obligation Worksheet'!$D$11:$BH$23,$BJ29))</f>
        <v>52.881148000000003</v>
      </c>
      <c r="AG29" s="43">
        <f>IF(AG$11&lt;=SRECTermLimitQ,SUM($E22:AG22),AF29-HLOOKUP(AG$11-SRECTermLimitQ,'Compliance Obligation Worksheet'!$D$11:$BH$23,$BJ29))</f>
        <v>52.881148000000003</v>
      </c>
      <c r="AH29" s="43">
        <f>IF(AH$11&lt;=SRECTermLimitQ,SUM($E22:AH22),AG29-HLOOKUP(AH$11-SRECTermLimitQ,'Compliance Obligation Worksheet'!$D$11:$BH$23,$BJ29))</f>
        <v>52.881148000000003</v>
      </c>
      <c r="AI29" s="43">
        <f>IF(AI$11&lt;=SRECTermLimitQ,SUM($E22:AI22),AH29-HLOOKUP(AI$11-SRECTermLimitQ,'Compliance Obligation Worksheet'!$D$11:$BH$23,$BJ29))</f>
        <v>52.881148000000003</v>
      </c>
      <c r="AJ29" s="43">
        <f>IF(AJ$11&lt;=SRECTermLimitQ,SUM($E22:AJ22),AI29-HLOOKUP(AJ$11-SRECTermLimitQ,'Compliance Obligation Worksheet'!$D$11:$BH$23,$BJ29))</f>
        <v>52.881148000000003</v>
      </c>
      <c r="AK29" s="43">
        <f>IF(AK$11&lt;=SRECTermLimitQ,SUM($E22:AK22),AJ29-HLOOKUP(AK$11-SRECTermLimitQ,'Compliance Obligation Worksheet'!$D$11:$BH$23,$BJ29))</f>
        <v>52.881148000000003</v>
      </c>
      <c r="AL29" s="43">
        <f>IF(AL$11&lt;=SRECTermLimitQ,SUM($E22:AL22),AK29-HLOOKUP(AL$11-SRECTermLimitQ,'Compliance Obligation Worksheet'!$D$11:$BH$23,$BJ29))</f>
        <v>52.881148000000003</v>
      </c>
      <c r="AM29" s="43">
        <f>IF(AM$11&lt;=SRECTermLimitQ,SUM($E22:AM22),AL29-HLOOKUP(AM$11-SRECTermLimitQ,'Compliance Obligation Worksheet'!$D$11:$BH$23,$BJ29))</f>
        <v>52.881148000000003</v>
      </c>
      <c r="AN29" s="43">
        <f>IF(AN$11&lt;=SRECTermLimitQ,SUM($E22:AN22),AM29-HLOOKUP(AN$11-SRECTermLimitQ,'Compliance Obligation Worksheet'!$D$11:$BH$23,$BJ29))</f>
        <v>52.881148000000003</v>
      </c>
      <c r="AO29" s="43">
        <f>IF(AO$11&lt;=SRECTermLimitQ,SUM($E22:AO22),AN29-HLOOKUP(AO$11-SRECTermLimitQ,'Compliance Obligation Worksheet'!$D$11:$BH$23,$BJ29))</f>
        <v>52.881148000000003</v>
      </c>
      <c r="AP29" s="43">
        <f>IF(AP$11&lt;=SRECTermLimitQ,SUM($E22:AP22),AO29-HLOOKUP(AP$11-SRECTermLimitQ,'Compliance Obligation Worksheet'!$D$11:$BH$23,$BJ29))</f>
        <v>52.881148000000003</v>
      </c>
      <c r="AQ29" s="43">
        <f>IF(AQ$11&lt;=SRECTermLimitQ,SUM($E22:AQ22),AP29-HLOOKUP(AQ$11-SRECTermLimitQ,'Compliance Obligation Worksheet'!$D$11:$BH$23,$BJ29))</f>
        <v>52.881148000000003</v>
      </c>
      <c r="AR29" s="43">
        <f>IF(AR$11&lt;=SRECTermLimitQ,SUM($E22:AR22),AQ29-HLOOKUP(AR$11-SRECTermLimitQ,'Compliance Obligation Worksheet'!$D$11:$BH$23,$BJ29))</f>
        <v>52.881148000000003</v>
      </c>
      <c r="AS29" s="43" t="e">
        <f>IF(AS$11&lt;=SRECTermLimitQ,SUM($E22:AS22),AR29-HLOOKUP(AS$11-SRECTermLimitQ,'Compliance Obligation Worksheet'!$D$11:$BH$23,$BJ29))</f>
        <v>#REF!</v>
      </c>
      <c r="AT29" s="43" t="e">
        <f>IF(AT$11&lt;=SRECTermLimitQ,SUM($E22:AT22),AS29-HLOOKUP(AT$11-SRECTermLimitQ,'Compliance Obligation Worksheet'!$D$11:$BH$23,$BJ29))</f>
        <v>#REF!</v>
      </c>
      <c r="AU29" s="43" t="e">
        <f>IF(AU$11&lt;=SRECTermLimitQ,SUM($E22:AU22),AT29-HLOOKUP(AU$11-SRECTermLimitQ,'Compliance Obligation Worksheet'!$D$11:$BH$23,$BJ29))</f>
        <v>#REF!</v>
      </c>
      <c r="AV29" s="43" t="e">
        <f>IF(AV$11&lt;=SRECTermLimitQ,SUM($E22:AV22),AU29-HLOOKUP(AV$11-SRECTermLimitQ,'Compliance Obligation Worksheet'!$D$11:$BH$23,$BJ29))</f>
        <v>#REF!</v>
      </c>
      <c r="AW29" s="43" t="e">
        <f>IF(AW$11&lt;=SRECTermLimitQ,SUM($E22:AW22),AV29-HLOOKUP(AW$11-SRECTermLimitQ,'Compliance Obligation Worksheet'!$D$11:$BH$23,$BJ29))</f>
        <v>#REF!</v>
      </c>
      <c r="AX29" s="43" t="e">
        <f>IF(AX$11&lt;=SRECTermLimitQ,SUM($E22:AX22),AW29-HLOOKUP(AX$11-SRECTermLimitQ,'Compliance Obligation Worksheet'!$D$11:$BH$23,$BJ29))</f>
        <v>#REF!</v>
      </c>
      <c r="AY29" s="43" t="e">
        <f>IF(AY$11&lt;=SRECTermLimitQ,SUM($E22:AY22),AX29-HLOOKUP(AY$11-SRECTermLimitQ,'Compliance Obligation Worksheet'!$D$11:$BH$23,$BJ29))</f>
        <v>#REF!</v>
      </c>
      <c r="AZ29" s="43" t="e">
        <f>IF(AZ$11&lt;=SRECTermLimitQ,SUM($E22:AZ22),AY29-HLOOKUP(AZ$11-SRECTermLimitQ,'Compliance Obligation Worksheet'!$D$11:$BH$23,$BJ29))</f>
        <v>#REF!</v>
      </c>
      <c r="BA29" s="43" t="e">
        <f>IF(BA$11&lt;=SRECTermLimitQ,SUM($E22:BA22),AZ29-HLOOKUP(BA$11-SRECTermLimitQ,'Compliance Obligation Worksheet'!$D$11:$BH$23,$BJ29))</f>
        <v>#REF!</v>
      </c>
      <c r="BB29" s="43" t="e">
        <f>IF(BB$11&lt;=SRECTermLimitQ,SUM($E22:BB22),BA29-HLOOKUP(BB$11-SRECTermLimitQ,'Compliance Obligation Worksheet'!$D$11:$BH$23,$BJ29))</f>
        <v>#REF!</v>
      </c>
      <c r="BC29" s="43" t="e">
        <f>IF(BC$11&lt;=SRECTermLimitQ,SUM($E22:BC22),BB29-HLOOKUP(BC$11-SRECTermLimitQ,'Compliance Obligation Worksheet'!$D$11:$BH$23,$BJ29))</f>
        <v>#REF!</v>
      </c>
      <c r="BD29" s="43" t="e">
        <f>IF(BD$11&lt;=SRECTermLimitQ,SUM($E22:BD22),BC29-HLOOKUP(BD$11-SRECTermLimitQ,'Compliance Obligation Worksheet'!$D$11:$BH$23,$BJ29))</f>
        <v>#REF!</v>
      </c>
      <c r="BE29" s="43" t="e">
        <f>IF(BE$11&lt;=SRECTermLimitQ,SUM($E22:BE22),BD29-HLOOKUP(BE$11-SRECTermLimitQ,'Compliance Obligation Worksheet'!$D$11:$BH$23,$BJ29))</f>
        <v>#REF!</v>
      </c>
      <c r="BF29" s="43" t="e">
        <f>IF(BF$11&lt;=SRECTermLimitQ,SUM($E22:BF22),BE29-HLOOKUP(BF$11-SRECTermLimitQ,'Compliance Obligation Worksheet'!$D$11:$BH$23,$BJ29))</f>
        <v>#REF!</v>
      </c>
      <c r="BG29" s="43" t="e">
        <f>IF(BG$11&lt;=SRECTermLimitQ,SUM($E22:BG22),BF29-HLOOKUP(BG$11-SRECTermLimitQ,'Compliance Obligation Worksheet'!$D$11:$BH$23,$BJ29))</f>
        <v>#REF!</v>
      </c>
      <c r="BH29" s="43" t="e">
        <f>IF(BH$11&lt;=SRECTermLimitQ,SUM($E22:BH22),BG29-HLOOKUP(BH$11-SRECTermLimitQ,'Compliance Obligation Worksheet'!$D$11:$BH$23,$BJ29))</f>
        <v>#REF!</v>
      </c>
      <c r="BJ29" s="20">
        <v>14</v>
      </c>
    </row>
    <row r="30" spans="2:62" x14ac:dyDescent="0.25">
      <c r="C30" s="37" t="str">
        <f>C23</f>
        <v>Managed Growth</v>
      </c>
      <c r="E30" s="43">
        <f>IF(E$11&lt;=SRECTermLimitQ,SUM($E23:E23),D30-HLOOKUP(E$11-SRECTermLimitQ,'Compliance Obligation Worksheet'!$D$11:$BH$23,$BJ30))</f>
        <v>0</v>
      </c>
      <c r="F30" s="43">
        <f>IF(F$11&lt;=SRECTermLimitQ,SUM($E23:F23),E30-HLOOKUP(F$11-SRECTermLimitQ,'Compliance Obligation Worksheet'!$D$11:$BH$23,$BJ30))</f>
        <v>0</v>
      </c>
      <c r="G30" s="43">
        <f>IF(G$11&lt;=SRECTermLimitQ,SUM($E23:G23),F30-HLOOKUP(G$11-SRECTermLimitQ,'Compliance Obligation Worksheet'!$D$11:$BH$23,$BJ30))</f>
        <v>0</v>
      </c>
      <c r="H30" s="43">
        <f>IF(H$11&lt;=SRECTermLimitQ,SUM($E23:H23),G30-HLOOKUP(H$11-SRECTermLimitQ,'Compliance Obligation Worksheet'!$D$11:$BH$23,$BJ30))</f>
        <v>0</v>
      </c>
      <c r="I30" s="43">
        <f>IF(I$11&lt;=SRECTermLimitQ,SUM($E23:I23),H30-HLOOKUP(I$11-SRECTermLimitQ,'Compliance Obligation Worksheet'!$D$11:$BH$23,$BJ30))</f>
        <v>8.9488000000000003</v>
      </c>
      <c r="J30" s="43">
        <f>IF(J$11&lt;=SRECTermLimitQ,SUM($E23:J23),I30-HLOOKUP(J$11-SRECTermLimitQ,'Compliance Obligation Worksheet'!$D$11:$BH$23,$BJ30))</f>
        <v>17.675190000000001</v>
      </c>
      <c r="K30" s="43">
        <f>IF(K$11&lt;=SRECTermLimitQ,SUM($E23:K23),J30-HLOOKUP(K$11-SRECTermLimitQ,'Compliance Obligation Worksheet'!$D$11:$BH$23,$BJ30))</f>
        <v>34.935249999999996</v>
      </c>
      <c r="L30" s="43">
        <f>IF(L$11&lt;=SRECTermLimitQ,SUM($E23:L23),K30-HLOOKUP(L$11-SRECTermLimitQ,'Compliance Obligation Worksheet'!$D$11:$BH$23,$BJ30))</f>
        <v>34.935249999999996</v>
      </c>
      <c r="M30" s="43">
        <f>IF(M$11&lt;=SRECTermLimitQ,SUM($E23:M23),L30-HLOOKUP(M$11-SRECTermLimitQ,'Compliance Obligation Worksheet'!$D$11:$BH$23,$BJ30))</f>
        <v>61.372369999999997</v>
      </c>
      <c r="N30" s="43">
        <f>IF(N$11&lt;=SRECTermLimitQ,SUM($E23:N23),M30-HLOOKUP(N$11-SRECTermLimitQ,'Compliance Obligation Worksheet'!$D$11:$BH$23,$BJ30))</f>
        <v>72.87012</v>
      </c>
      <c r="O30" s="43">
        <f>IF(O$11&lt;=SRECTermLimitQ,SUM($E23:O23),N30-HLOOKUP(O$11-SRECTermLimitQ,'Compliance Obligation Worksheet'!$D$11:$BH$23,$BJ30))</f>
        <v>72.87012</v>
      </c>
      <c r="P30" s="43">
        <f>IF(P$11&lt;=SRECTermLimitQ,SUM($E23:P23),O30-HLOOKUP(P$11-SRECTermLimitQ,'Compliance Obligation Worksheet'!$D$11:$BH$23,$BJ30))</f>
        <v>72.87012</v>
      </c>
      <c r="Q30" s="43">
        <f>IF(Q$11&lt;=SRECTermLimitQ,SUM($E23:Q23),P30-HLOOKUP(Q$11-SRECTermLimitQ,'Compliance Obligation Worksheet'!$D$11:$BH$23,$BJ30))</f>
        <v>72.87012</v>
      </c>
      <c r="R30" s="43">
        <f>IF(R$11&lt;=SRECTermLimitQ,SUM($E23:R23),Q30-HLOOKUP(R$11-SRECTermLimitQ,'Compliance Obligation Worksheet'!$D$11:$BH$23,$BJ30))</f>
        <v>72.87012</v>
      </c>
      <c r="S30" s="43">
        <f>IF(S$11&lt;=SRECTermLimitQ,SUM($E23:S23),R30-HLOOKUP(S$11-SRECTermLimitQ,'Compliance Obligation Worksheet'!$D$11:$BH$23,$BJ30))</f>
        <v>72.87012</v>
      </c>
      <c r="T30" s="43">
        <f>IF(T$11&lt;=SRECTermLimitQ,SUM($E23:T23),S30-HLOOKUP(T$11-SRECTermLimitQ,'Compliance Obligation Worksheet'!$D$11:$BH$23,$BJ30))</f>
        <v>72.87012</v>
      </c>
      <c r="U30" s="43">
        <f>IF(U$11&lt;=SRECTermLimitQ,SUM($E23:U23),T30-HLOOKUP(U$11-SRECTermLimitQ,'Compliance Obligation Worksheet'!$D$11:$BH$23,$BJ30))</f>
        <v>72.87012</v>
      </c>
      <c r="V30" s="43">
        <f>IF(V$11&lt;=SRECTermLimitQ,SUM($E23:V23),U30-HLOOKUP(V$11-SRECTermLimitQ,'Compliance Obligation Worksheet'!$D$11:$BH$23,$BJ30))</f>
        <v>72.87012</v>
      </c>
      <c r="W30" s="43">
        <f>IF(W$11&lt;=SRECTermLimitQ,SUM($E23:W23),V30-HLOOKUP(W$11-SRECTermLimitQ,'Compliance Obligation Worksheet'!$D$11:$BH$23,$BJ30))</f>
        <v>72.87012</v>
      </c>
      <c r="X30" s="43">
        <f>IF(X$11&lt;=SRECTermLimitQ,SUM($E23:X23),W30-HLOOKUP(X$11-SRECTermLimitQ,'Compliance Obligation Worksheet'!$D$11:$BH$23,$BJ30))</f>
        <v>72.87012</v>
      </c>
      <c r="Y30" s="43">
        <f>IF(Y$11&lt;=SRECTermLimitQ,SUM($E23:Y23),X30-HLOOKUP(Y$11-SRECTermLimitQ,'Compliance Obligation Worksheet'!$D$11:$BH$23,$BJ30))</f>
        <v>72.87012</v>
      </c>
      <c r="Z30" s="43">
        <f>IF(Z$11&lt;=SRECTermLimitQ,SUM($E23:Z23),Y30-HLOOKUP(Z$11-SRECTermLimitQ,'Compliance Obligation Worksheet'!$D$11:$BH$23,$BJ30))</f>
        <v>72.87012</v>
      </c>
      <c r="AA30" s="43">
        <f>IF(AA$11&lt;=SRECTermLimitQ,SUM($E23:AA23),Z30-HLOOKUP(AA$11-SRECTermLimitQ,'Compliance Obligation Worksheet'!$D$11:$BH$23,$BJ30))</f>
        <v>72.87012</v>
      </c>
      <c r="AB30" s="43">
        <f>IF(AB$11&lt;=SRECTermLimitQ,SUM($E23:AB23),AA30-HLOOKUP(AB$11-SRECTermLimitQ,'Compliance Obligation Worksheet'!$D$11:$BH$23,$BJ30))</f>
        <v>72.87012</v>
      </c>
      <c r="AC30" s="43">
        <f>IF(AC$11&lt;=SRECTermLimitQ,SUM($E23:AC23),AB30-HLOOKUP(AC$11-SRECTermLimitQ,'Compliance Obligation Worksheet'!$D$11:$BH$23,$BJ30))</f>
        <v>72.87012</v>
      </c>
      <c r="AD30" s="43">
        <f>IF(AD$11&lt;=SRECTermLimitQ,SUM($E23:AD23),AC30-HLOOKUP(AD$11-SRECTermLimitQ,'Compliance Obligation Worksheet'!$D$11:$BH$23,$BJ30))</f>
        <v>72.87012</v>
      </c>
      <c r="AE30" s="43">
        <f>IF(AE$11&lt;=SRECTermLimitQ,SUM($E23:AE23),AD30-HLOOKUP(AE$11-SRECTermLimitQ,'Compliance Obligation Worksheet'!$D$11:$BH$23,$BJ30))</f>
        <v>72.87012</v>
      </c>
      <c r="AF30" s="43">
        <f>IF(AF$11&lt;=SRECTermLimitQ,SUM($E23:AF23),AE30-HLOOKUP(AF$11-SRECTermLimitQ,'Compliance Obligation Worksheet'!$D$11:$BH$23,$BJ30))</f>
        <v>72.87012</v>
      </c>
      <c r="AG30" s="43">
        <f>IF(AG$11&lt;=SRECTermLimitQ,SUM($E23:AG23),AF30-HLOOKUP(AG$11-SRECTermLimitQ,'Compliance Obligation Worksheet'!$D$11:$BH$23,$BJ30))</f>
        <v>72.87012</v>
      </c>
      <c r="AH30" s="43">
        <f>IF(AH$11&lt;=SRECTermLimitQ,SUM($E23:AH23),AG30-HLOOKUP(AH$11-SRECTermLimitQ,'Compliance Obligation Worksheet'!$D$11:$BH$23,$BJ30))</f>
        <v>72.87012</v>
      </c>
      <c r="AI30" s="43">
        <f>IF(AI$11&lt;=SRECTermLimitQ,SUM($E23:AI23),AH30-HLOOKUP(AI$11-SRECTermLimitQ,'Compliance Obligation Worksheet'!$D$11:$BH$23,$BJ30))</f>
        <v>72.87012</v>
      </c>
      <c r="AJ30" s="43">
        <f>IF(AJ$11&lt;=SRECTermLimitQ,SUM($E23:AJ23),AI30-HLOOKUP(AJ$11-SRECTermLimitQ,'Compliance Obligation Worksheet'!$D$11:$BH$23,$BJ30))</f>
        <v>72.87012</v>
      </c>
      <c r="AK30" s="43">
        <f>IF(AK$11&lt;=SRECTermLimitQ,SUM($E23:AK23),AJ30-HLOOKUP(AK$11-SRECTermLimitQ,'Compliance Obligation Worksheet'!$D$11:$BH$23,$BJ30))</f>
        <v>72.87012</v>
      </c>
      <c r="AL30" s="43">
        <f>IF(AL$11&lt;=SRECTermLimitQ,SUM($E23:AL23),AK30-HLOOKUP(AL$11-SRECTermLimitQ,'Compliance Obligation Worksheet'!$D$11:$BH$23,$BJ30))</f>
        <v>72.87012</v>
      </c>
      <c r="AM30" s="43">
        <f>IF(AM$11&lt;=SRECTermLimitQ,SUM($E23:AM23),AL30-HLOOKUP(AM$11-SRECTermLimitQ,'Compliance Obligation Worksheet'!$D$11:$BH$23,$BJ30))</f>
        <v>72.87012</v>
      </c>
      <c r="AN30" s="43">
        <f>IF(AN$11&lt;=SRECTermLimitQ,SUM($E23:AN23),AM30-HLOOKUP(AN$11-SRECTermLimitQ,'Compliance Obligation Worksheet'!$D$11:$BH$23,$BJ30))</f>
        <v>72.87012</v>
      </c>
      <c r="AO30" s="43">
        <f>IF(AO$11&lt;=SRECTermLimitQ,SUM($E23:AO23),AN30-HLOOKUP(AO$11-SRECTermLimitQ,'Compliance Obligation Worksheet'!$D$11:$BH$23,$BJ30))</f>
        <v>72.87012</v>
      </c>
      <c r="AP30" s="43">
        <f>IF(AP$11&lt;=SRECTermLimitQ,SUM($E23:AP23),AO30-HLOOKUP(AP$11-SRECTermLimitQ,'Compliance Obligation Worksheet'!$D$11:$BH$23,$BJ30))</f>
        <v>72.87012</v>
      </c>
      <c r="AQ30" s="43">
        <f>IF(AQ$11&lt;=SRECTermLimitQ,SUM($E23:AQ23),AP30-HLOOKUP(AQ$11-SRECTermLimitQ,'Compliance Obligation Worksheet'!$D$11:$BH$23,$BJ30))</f>
        <v>72.87012</v>
      </c>
      <c r="AR30" s="43">
        <f>IF(AR$11&lt;=SRECTermLimitQ,SUM($E23:AR23),AQ30-HLOOKUP(AR$11-SRECTermLimitQ,'Compliance Obligation Worksheet'!$D$11:$BH$23,$BJ30))</f>
        <v>72.87012</v>
      </c>
      <c r="AS30" s="43" t="e">
        <f>IF(AS$11&lt;=SRECTermLimitQ,SUM($E23:AS23),AR30-HLOOKUP(AS$11-SRECTermLimitQ,'Compliance Obligation Worksheet'!$D$11:$BH$23,$BJ30))</f>
        <v>#REF!</v>
      </c>
      <c r="AT30" s="43" t="e">
        <f>IF(AT$11&lt;=SRECTermLimitQ,SUM($E23:AT23),AS30-HLOOKUP(AT$11-SRECTermLimitQ,'Compliance Obligation Worksheet'!$D$11:$BH$23,$BJ30))</f>
        <v>#REF!</v>
      </c>
      <c r="AU30" s="43" t="e">
        <f>IF(AU$11&lt;=SRECTermLimitQ,SUM($E23:AU23),AT30-HLOOKUP(AU$11-SRECTermLimitQ,'Compliance Obligation Worksheet'!$D$11:$BH$23,$BJ30))</f>
        <v>#REF!</v>
      </c>
      <c r="AV30" s="43" t="e">
        <f>IF(AV$11&lt;=SRECTermLimitQ,SUM($E23:AV23),AU30-HLOOKUP(AV$11-SRECTermLimitQ,'Compliance Obligation Worksheet'!$D$11:$BH$23,$BJ30))</f>
        <v>#REF!</v>
      </c>
      <c r="AW30" s="43" t="e">
        <f>IF(AW$11&lt;=SRECTermLimitQ,SUM($E23:AW23),AV30-HLOOKUP(AW$11-SRECTermLimitQ,'Compliance Obligation Worksheet'!$D$11:$BH$23,$BJ30))</f>
        <v>#REF!</v>
      </c>
      <c r="AX30" s="43" t="e">
        <f>IF(AX$11&lt;=SRECTermLimitQ,SUM($E23:AX23),AW30-HLOOKUP(AX$11-SRECTermLimitQ,'Compliance Obligation Worksheet'!$D$11:$BH$23,$BJ30))</f>
        <v>#REF!</v>
      </c>
      <c r="AY30" s="43" t="e">
        <f>IF(AY$11&lt;=SRECTermLimitQ,SUM($E23:AY23),AX30-HLOOKUP(AY$11-SRECTermLimitQ,'Compliance Obligation Worksheet'!$D$11:$BH$23,$BJ30))</f>
        <v>#REF!</v>
      </c>
      <c r="AZ30" s="43" t="e">
        <f>IF(AZ$11&lt;=SRECTermLimitQ,SUM($E23:AZ23),AY30-HLOOKUP(AZ$11-SRECTermLimitQ,'Compliance Obligation Worksheet'!$D$11:$BH$23,$BJ30))</f>
        <v>#REF!</v>
      </c>
      <c r="BA30" s="43" t="e">
        <f>IF(BA$11&lt;=SRECTermLimitQ,SUM($E23:BA23),AZ30-HLOOKUP(BA$11-SRECTermLimitQ,'Compliance Obligation Worksheet'!$D$11:$BH$23,$BJ30))</f>
        <v>#REF!</v>
      </c>
      <c r="BB30" s="43" t="e">
        <f>IF(BB$11&lt;=SRECTermLimitQ,SUM($E23:BB23),BA30-HLOOKUP(BB$11-SRECTermLimitQ,'Compliance Obligation Worksheet'!$D$11:$BH$23,$BJ30))</f>
        <v>#REF!</v>
      </c>
      <c r="BC30" s="43" t="e">
        <f>IF(BC$11&lt;=SRECTermLimitQ,SUM($E23:BC23),BB30-HLOOKUP(BC$11-SRECTermLimitQ,'Compliance Obligation Worksheet'!$D$11:$BH$23,$BJ30))</f>
        <v>#REF!</v>
      </c>
      <c r="BD30" s="43" t="e">
        <f>IF(BD$11&lt;=SRECTermLimitQ,SUM($E23:BD23),BC30-HLOOKUP(BD$11-SRECTermLimitQ,'Compliance Obligation Worksheet'!$D$11:$BH$23,$BJ30))</f>
        <v>#REF!</v>
      </c>
      <c r="BE30" s="43" t="e">
        <f>IF(BE$11&lt;=SRECTermLimitQ,SUM($E23:BE23),BD30-HLOOKUP(BE$11-SRECTermLimitQ,'Compliance Obligation Worksheet'!$D$11:$BH$23,$BJ30))</f>
        <v>#REF!</v>
      </c>
      <c r="BF30" s="43" t="e">
        <f>IF(BF$11&lt;=SRECTermLimitQ,SUM($E23:BF23),BE30-HLOOKUP(BF$11-SRECTermLimitQ,'Compliance Obligation Worksheet'!$D$11:$BH$23,$BJ30))</f>
        <v>#REF!</v>
      </c>
      <c r="BG30" s="43" t="e">
        <f>IF(BG$11&lt;=SRECTermLimitQ,SUM($E23:BG23),BF30-HLOOKUP(BG$11-SRECTermLimitQ,'Compliance Obligation Worksheet'!$D$11:$BH$23,$BJ30))</f>
        <v>#REF!</v>
      </c>
      <c r="BH30" s="43" t="e">
        <f>IF(BH$11&lt;=SRECTermLimitQ,SUM($E23:BH23),BG30-HLOOKUP(BH$11-SRECTermLimitQ,'Compliance Obligation Worksheet'!$D$11:$BH$23,$BJ30))</f>
        <v>#REF!</v>
      </c>
      <c r="BJ30" s="20">
        <v>15</v>
      </c>
    </row>
    <row r="31" spans="2:62" x14ac:dyDescent="0.25">
      <c r="C31" s="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</row>
    <row r="32" spans="2:62" ht="15.75" thickBot="1" x14ac:dyDescent="0.3">
      <c r="B32" s="30" t="s">
        <v>70</v>
      </c>
      <c r="E32" s="1" t="s">
        <v>51</v>
      </c>
    </row>
    <row r="33" spans="2:60" ht="15.75" thickBot="1" x14ac:dyDescent="0.3">
      <c r="C33" s="42" t="s">
        <v>52</v>
      </c>
      <c r="E33" s="19"/>
      <c r="F33" s="19"/>
      <c r="G33" s="19"/>
      <c r="H33" s="19"/>
      <c r="I33" s="19"/>
      <c r="J33" s="19"/>
      <c r="K33" s="39">
        <f t="shared" ref="K33:AJ33" si="6">SUM(K34:K37)</f>
        <v>0</v>
      </c>
      <c r="L33" s="40">
        <f t="shared" si="6"/>
        <v>0</v>
      </c>
      <c r="M33" s="56">
        <f t="shared" si="6"/>
        <v>0</v>
      </c>
      <c r="N33" s="40">
        <f t="shared" si="6"/>
        <v>0</v>
      </c>
      <c r="O33" s="40">
        <f t="shared" si="6"/>
        <v>28.5</v>
      </c>
      <c r="P33" s="40">
        <f t="shared" si="6"/>
        <v>75</v>
      </c>
      <c r="Q33" s="40">
        <f t="shared" si="6"/>
        <v>173</v>
      </c>
      <c r="R33" s="40">
        <f t="shared" si="6"/>
        <v>148</v>
      </c>
      <c r="S33" s="40">
        <f t="shared" si="6"/>
        <v>98</v>
      </c>
      <c r="T33" s="40">
        <f t="shared" si="6"/>
        <v>64</v>
      </c>
      <c r="U33" s="40">
        <f t="shared" si="6"/>
        <v>0</v>
      </c>
      <c r="V33" s="40">
        <f t="shared" si="6"/>
        <v>0</v>
      </c>
      <c r="W33" s="40">
        <f t="shared" si="6"/>
        <v>0</v>
      </c>
      <c r="X33" s="40">
        <f t="shared" si="6"/>
        <v>0</v>
      </c>
      <c r="Y33" s="40">
        <f t="shared" si="6"/>
        <v>0</v>
      </c>
      <c r="Z33" s="40">
        <f t="shared" si="6"/>
        <v>0</v>
      </c>
      <c r="AA33" s="40">
        <f t="shared" si="6"/>
        <v>0</v>
      </c>
      <c r="AB33" s="40">
        <f t="shared" si="6"/>
        <v>0</v>
      </c>
      <c r="AC33" s="40">
        <f t="shared" si="6"/>
        <v>0</v>
      </c>
      <c r="AD33" s="40">
        <f t="shared" si="6"/>
        <v>0</v>
      </c>
      <c r="AE33" s="40">
        <f t="shared" si="6"/>
        <v>0</v>
      </c>
      <c r="AF33" s="40">
        <f t="shared" si="6"/>
        <v>0</v>
      </c>
      <c r="AG33" s="40">
        <f t="shared" si="6"/>
        <v>0</v>
      </c>
      <c r="AH33" s="40">
        <f t="shared" si="6"/>
        <v>0</v>
      </c>
      <c r="AI33" s="40">
        <f t="shared" si="6"/>
        <v>0</v>
      </c>
      <c r="AJ33" s="40">
        <f t="shared" si="6"/>
        <v>0</v>
      </c>
      <c r="AK33" s="40">
        <f t="shared" ref="AK33:BD33" si="7">SUM(AK34:AK37)</f>
        <v>0</v>
      </c>
      <c r="AL33" s="40">
        <f t="shared" si="7"/>
        <v>0</v>
      </c>
      <c r="AM33" s="40">
        <f t="shared" si="7"/>
        <v>0</v>
      </c>
      <c r="AN33" s="40">
        <f t="shared" si="7"/>
        <v>0</v>
      </c>
      <c r="AO33" s="40">
        <f t="shared" si="7"/>
        <v>0</v>
      </c>
      <c r="AP33" s="40">
        <f t="shared" si="7"/>
        <v>0</v>
      </c>
      <c r="AQ33" s="40">
        <f t="shared" si="7"/>
        <v>0</v>
      </c>
      <c r="AR33" s="40">
        <f t="shared" si="7"/>
        <v>0</v>
      </c>
      <c r="AS33" s="40">
        <f t="shared" si="7"/>
        <v>0</v>
      </c>
      <c r="AT33" s="40">
        <f t="shared" si="7"/>
        <v>0</v>
      </c>
      <c r="AU33" s="40">
        <f t="shared" si="7"/>
        <v>0</v>
      </c>
      <c r="AV33" s="40">
        <f t="shared" si="7"/>
        <v>0</v>
      </c>
      <c r="AW33" s="40">
        <f t="shared" si="7"/>
        <v>0</v>
      </c>
      <c r="AX33" s="40">
        <f t="shared" si="7"/>
        <v>0</v>
      </c>
      <c r="AY33" s="40">
        <f t="shared" si="7"/>
        <v>0</v>
      </c>
      <c r="AZ33" s="40">
        <f t="shared" si="7"/>
        <v>0</v>
      </c>
      <c r="BA33" s="40">
        <f t="shared" si="7"/>
        <v>0</v>
      </c>
      <c r="BB33" s="40">
        <f t="shared" si="7"/>
        <v>0</v>
      </c>
      <c r="BC33" s="40">
        <f t="shared" si="7"/>
        <v>0</v>
      </c>
      <c r="BD33" s="40">
        <f t="shared" si="7"/>
        <v>0</v>
      </c>
      <c r="BE33" s="40">
        <f t="shared" ref="BE33:BH33" si="8">SUM(BE34:BE37)</f>
        <v>0</v>
      </c>
      <c r="BF33" s="40">
        <f t="shared" si="8"/>
        <v>0</v>
      </c>
      <c r="BG33" s="40">
        <f t="shared" si="8"/>
        <v>0</v>
      </c>
      <c r="BH33" s="40">
        <f t="shared" si="8"/>
        <v>0</v>
      </c>
    </row>
    <row r="34" spans="2:60" x14ac:dyDescent="0.25">
      <c r="C34" s="41" t="str">
        <f>C20</f>
        <v>Market Sector A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106">
        <v>6</v>
      </c>
      <c r="P34" s="106">
        <v>47</v>
      </c>
      <c r="Q34" s="106">
        <v>70</v>
      </c>
      <c r="R34" s="106">
        <v>70</v>
      </c>
      <c r="S34" s="106">
        <v>60</v>
      </c>
      <c r="T34" s="106">
        <v>39</v>
      </c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6"/>
      <c r="AI34" s="46"/>
      <c r="AJ34" s="46"/>
      <c r="AK34" s="45"/>
      <c r="AL34" s="46"/>
      <c r="AM34" s="46"/>
      <c r="AN34" s="46"/>
      <c r="AO34" s="45"/>
      <c r="AP34" s="46"/>
      <c r="AQ34" s="46"/>
      <c r="AR34" s="46"/>
      <c r="AS34" s="45"/>
      <c r="AT34" s="46"/>
      <c r="AU34" s="46"/>
      <c r="AV34" s="46"/>
      <c r="AW34" s="45"/>
      <c r="AX34" s="46"/>
      <c r="AY34" s="46"/>
      <c r="AZ34" s="46"/>
      <c r="BA34" s="45"/>
      <c r="BB34" s="46"/>
      <c r="BC34" s="46"/>
      <c r="BD34" s="46"/>
      <c r="BE34" s="45"/>
      <c r="BF34" s="46"/>
      <c r="BG34" s="46"/>
      <c r="BH34" s="46"/>
    </row>
    <row r="35" spans="2:60" x14ac:dyDescent="0.25">
      <c r="C35" s="37" t="str">
        <f>C21</f>
        <v>Market Sector B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107">
        <v>10</v>
      </c>
      <c r="P35" s="107">
        <v>19</v>
      </c>
      <c r="Q35" s="107">
        <v>52</v>
      </c>
      <c r="R35" s="107">
        <v>29</v>
      </c>
      <c r="S35" s="107">
        <v>20</v>
      </c>
      <c r="T35" s="107">
        <v>15</v>
      </c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3"/>
      <c r="AI35" s="33"/>
      <c r="AJ35" s="33"/>
      <c r="AK35" s="32"/>
      <c r="AL35" s="33"/>
      <c r="AM35" s="33"/>
      <c r="AN35" s="33"/>
      <c r="AO35" s="32"/>
      <c r="AP35" s="33"/>
      <c r="AQ35" s="33"/>
      <c r="AR35" s="33"/>
      <c r="AS35" s="32"/>
      <c r="AT35" s="33"/>
      <c r="AU35" s="33"/>
      <c r="AV35" s="33"/>
      <c r="AW35" s="32"/>
      <c r="AX35" s="33"/>
      <c r="AY35" s="33"/>
      <c r="AZ35" s="33"/>
      <c r="BA35" s="32"/>
      <c r="BB35" s="33"/>
      <c r="BC35" s="33"/>
      <c r="BD35" s="33"/>
      <c r="BE35" s="32"/>
      <c r="BF35" s="33"/>
      <c r="BG35" s="33"/>
      <c r="BH35" s="33"/>
    </row>
    <row r="36" spans="2:60" x14ac:dyDescent="0.25">
      <c r="C36" s="37" t="str">
        <f>C22</f>
        <v>Market Sector C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107">
        <v>5</v>
      </c>
      <c r="P36" s="107">
        <v>8</v>
      </c>
      <c r="Q36" s="107">
        <v>35</v>
      </c>
      <c r="R36" s="107">
        <v>31</v>
      </c>
      <c r="S36" s="107">
        <v>15</v>
      </c>
      <c r="T36" s="107">
        <v>10</v>
      </c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3"/>
      <c r="AI36" s="33"/>
      <c r="AJ36" s="33"/>
      <c r="AK36" s="32"/>
      <c r="AL36" s="33"/>
      <c r="AM36" s="33"/>
      <c r="AN36" s="33"/>
      <c r="AO36" s="32"/>
      <c r="AP36" s="33"/>
      <c r="AQ36" s="33"/>
      <c r="AR36" s="33"/>
      <c r="AS36" s="32"/>
      <c r="AT36" s="33"/>
      <c r="AU36" s="33"/>
      <c r="AV36" s="33"/>
      <c r="AW36" s="32"/>
      <c r="AX36" s="33"/>
      <c r="AY36" s="33"/>
      <c r="AZ36" s="33"/>
      <c r="BA36" s="32"/>
      <c r="BB36" s="33"/>
      <c r="BC36" s="33"/>
      <c r="BD36" s="33"/>
      <c r="BE36" s="32"/>
      <c r="BF36" s="33"/>
      <c r="BG36" s="33"/>
      <c r="BH36" s="33"/>
    </row>
    <row r="37" spans="2:60" x14ac:dyDescent="0.25">
      <c r="C37" s="37" t="str">
        <f>C23</f>
        <v>Managed Growth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109">
        <v>7.5</v>
      </c>
      <c r="P37" s="109">
        <v>1</v>
      </c>
      <c r="Q37" s="109">
        <v>16</v>
      </c>
      <c r="R37" s="109">
        <v>18</v>
      </c>
      <c r="S37" s="109">
        <v>3</v>
      </c>
      <c r="T37" s="109">
        <v>0</v>
      </c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3"/>
      <c r="AI37" s="33"/>
      <c r="AJ37" s="33"/>
      <c r="AK37" s="32"/>
      <c r="AL37" s="33"/>
      <c r="AM37" s="33"/>
      <c r="AN37" s="33"/>
      <c r="AO37" s="32"/>
      <c r="AP37" s="33"/>
      <c r="AQ37" s="33"/>
      <c r="AR37" s="33"/>
      <c r="AS37" s="32"/>
      <c r="AT37" s="33"/>
      <c r="AU37" s="33"/>
      <c r="AV37" s="33"/>
      <c r="AW37" s="32"/>
      <c r="AX37" s="33"/>
      <c r="AY37" s="33"/>
      <c r="AZ37" s="33"/>
      <c r="BA37" s="32"/>
      <c r="BB37" s="33"/>
      <c r="BC37" s="33"/>
      <c r="BD37" s="33"/>
      <c r="BE37" s="32"/>
      <c r="BF37" s="33"/>
      <c r="BG37" s="33"/>
      <c r="BH37" s="33"/>
    </row>
    <row r="38" spans="2:60" x14ac:dyDescent="0.25">
      <c r="L38" s="96"/>
    </row>
    <row r="39" spans="2:60" ht="15.75" thickBot="1" x14ac:dyDescent="0.3">
      <c r="B39" s="30" t="s">
        <v>71</v>
      </c>
      <c r="E39" s="1" t="s">
        <v>51</v>
      </c>
    </row>
    <row r="40" spans="2:60" ht="15.75" thickBot="1" x14ac:dyDescent="0.3">
      <c r="B40" s="16"/>
      <c r="C40" s="42" t="s">
        <v>53</v>
      </c>
      <c r="E40" s="21"/>
      <c r="J40" s="14"/>
      <c r="K40" s="14"/>
      <c r="M40" s="163">
        <f>SUM($E41:P41)</f>
        <v>90</v>
      </c>
      <c r="N40" s="161"/>
      <c r="O40" s="161"/>
      <c r="P40" s="164"/>
      <c r="Q40" s="160">
        <f>SUM($E41:T41)</f>
        <v>170</v>
      </c>
      <c r="R40" s="161"/>
      <c r="S40" s="161"/>
      <c r="T40" s="164"/>
      <c r="U40" s="160">
        <f>SUM($E41:X41)</f>
        <v>170</v>
      </c>
      <c r="V40" s="161"/>
      <c r="W40" s="161"/>
      <c r="X40" s="164"/>
      <c r="Y40" s="160">
        <f>SUM($E41:AB41)</f>
        <v>170</v>
      </c>
      <c r="Z40" s="161"/>
      <c r="AA40" s="161"/>
      <c r="AB40" s="164"/>
      <c r="AC40" s="160">
        <f>SUM($E41:AF41)</f>
        <v>170</v>
      </c>
      <c r="AD40" s="161"/>
      <c r="AE40" s="161"/>
      <c r="AF40" s="164"/>
      <c r="AG40" s="160">
        <f>SUM($E41:AJ41)</f>
        <v>170</v>
      </c>
      <c r="AH40" s="161"/>
      <c r="AI40" s="161"/>
      <c r="AJ40" s="162"/>
      <c r="AK40" s="160">
        <f>SUM($E41:AN41)</f>
        <v>170</v>
      </c>
      <c r="AL40" s="161"/>
      <c r="AM40" s="161"/>
      <c r="AN40" s="162"/>
      <c r="AO40" s="160">
        <f>SUM($E41:AR41)</f>
        <v>170</v>
      </c>
      <c r="AP40" s="161"/>
      <c r="AQ40" s="161"/>
      <c r="AR40" s="162"/>
      <c r="AS40" s="160">
        <f>SUM($E41:AV41)</f>
        <v>170</v>
      </c>
      <c r="AT40" s="161"/>
      <c r="AU40" s="161"/>
      <c r="AV40" s="162"/>
      <c r="AW40" s="160">
        <f>SUM($E41:AZ41)</f>
        <v>170</v>
      </c>
      <c r="AX40" s="161"/>
      <c r="AY40" s="161"/>
      <c r="AZ40" s="162"/>
      <c r="BA40" s="160">
        <f>SUM($E41:BD41)</f>
        <v>170</v>
      </c>
      <c r="BB40" s="161"/>
      <c r="BC40" s="161"/>
      <c r="BD40" s="162"/>
      <c r="BE40" s="160">
        <f>SUM($E41:BH41)</f>
        <v>170</v>
      </c>
      <c r="BF40" s="161"/>
      <c r="BG40" s="161"/>
      <c r="BH40" s="162"/>
    </row>
    <row r="41" spans="2:60" ht="15.75" thickBot="1" x14ac:dyDescent="0.3">
      <c r="C41" s="42" t="s">
        <v>54</v>
      </c>
      <c r="E41" s="19"/>
      <c r="K41" s="39">
        <f t="shared" ref="K41:AJ41" si="9">SUM(K42:K45)</f>
        <v>0</v>
      </c>
      <c r="L41" s="40">
        <f t="shared" si="9"/>
        <v>0</v>
      </c>
      <c r="M41" s="56">
        <f t="shared" si="9"/>
        <v>0</v>
      </c>
      <c r="N41" s="40">
        <f t="shared" si="9"/>
        <v>0</v>
      </c>
      <c r="O41" s="40">
        <f t="shared" si="9"/>
        <v>40</v>
      </c>
      <c r="P41" s="40">
        <f t="shared" si="9"/>
        <v>50</v>
      </c>
      <c r="Q41" s="40">
        <f t="shared" si="9"/>
        <v>40</v>
      </c>
      <c r="R41" s="40">
        <f t="shared" si="9"/>
        <v>40</v>
      </c>
      <c r="S41" s="40">
        <f t="shared" si="9"/>
        <v>0</v>
      </c>
      <c r="T41" s="40">
        <f t="shared" si="9"/>
        <v>0</v>
      </c>
      <c r="U41" s="40">
        <f t="shared" si="9"/>
        <v>0</v>
      </c>
      <c r="V41" s="40">
        <f t="shared" si="9"/>
        <v>0</v>
      </c>
      <c r="W41" s="40">
        <f t="shared" si="9"/>
        <v>0</v>
      </c>
      <c r="X41" s="40">
        <f t="shared" si="9"/>
        <v>0</v>
      </c>
      <c r="Y41" s="40">
        <f t="shared" si="9"/>
        <v>0</v>
      </c>
      <c r="Z41" s="40">
        <f t="shared" si="9"/>
        <v>0</v>
      </c>
      <c r="AA41" s="40">
        <f t="shared" si="9"/>
        <v>0</v>
      </c>
      <c r="AB41" s="40">
        <f t="shared" si="9"/>
        <v>0</v>
      </c>
      <c r="AC41" s="40">
        <f t="shared" si="9"/>
        <v>0</v>
      </c>
      <c r="AD41" s="40">
        <f t="shared" si="9"/>
        <v>0</v>
      </c>
      <c r="AE41" s="40">
        <f t="shared" si="9"/>
        <v>0</v>
      </c>
      <c r="AF41" s="40">
        <f t="shared" si="9"/>
        <v>0</v>
      </c>
      <c r="AG41" s="40">
        <f t="shared" si="9"/>
        <v>0</v>
      </c>
      <c r="AH41" s="40">
        <f t="shared" si="9"/>
        <v>0</v>
      </c>
      <c r="AI41" s="40">
        <f t="shared" si="9"/>
        <v>0</v>
      </c>
      <c r="AJ41" s="40">
        <f t="shared" si="9"/>
        <v>0</v>
      </c>
      <c r="AK41" s="40">
        <f t="shared" ref="AK41:BD41" si="10">SUM(AK42:AK45)</f>
        <v>0</v>
      </c>
      <c r="AL41" s="40">
        <f t="shared" si="10"/>
        <v>0</v>
      </c>
      <c r="AM41" s="40">
        <f t="shared" si="10"/>
        <v>0</v>
      </c>
      <c r="AN41" s="40">
        <f t="shared" si="10"/>
        <v>0</v>
      </c>
      <c r="AO41" s="40">
        <f t="shared" si="10"/>
        <v>0</v>
      </c>
      <c r="AP41" s="40">
        <f t="shared" si="10"/>
        <v>0</v>
      </c>
      <c r="AQ41" s="40">
        <f t="shared" si="10"/>
        <v>0</v>
      </c>
      <c r="AR41" s="40">
        <f t="shared" si="10"/>
        <v>0</v>
      </c>
      <c r="AS41" s="40">
        <f t="shared" si="10"/>
        <v>0</v>
      </c>
      <c r="AT41" s="40">
        <f t="shared" si="10"/>
        <v>0</v>
      </c>
      <c r="AU41" s="40">
        <f t="shared" si="10"/>
        <v>0</v>
      </c>
      <c r="AV41" s="40">
        <f t="shared" si="10"/>
        <v>0</v>
      </c>
      <c r="AW41" s="40">
        <f t="shared" si="10"/>
        <v>0</v>
      </c>
      <c r="AX41" s="40">
        <f t="shared" si="10"/>
        <v>0</v>
      </c>
      <c r="AY41" s="40">
        <f t="shared" si="10"/>
        <v>0</v>
      </c>
      <c r="AZ41" s="40">
        <f t="shared" si="10"/>
        <v>0</v>
      </c>
      <c r="BA41" s="40">
        <f t="shared" si="10"/>
        <v>0</v>
      </c>
      <c r="BB41" s="40">
        <f t="shared" si="10"/>
        <v>0</v>
      </c>
      <c r="BC41" s="40">
        <f t="shared" si="10"/>
        <v>0</v>
      </c>
      <c r="BD41" s="40">
        <f t="shared" si="10"/>
        <v>0</v>
      </c>
      <c r="BE41" s="40">
        <f t="shared" ref="BE41:BH41" si="11">SUM(BE42:BE45)</f>
        <v>0</v>
      </c>
      <c r="BF41" s="40">
        <f t="shared" si="11"/>
        <v>0</v>
      </c>
      <c r="BG41" s="40">
        <f t="shared" si="11"/>
        <v>0</v>
      </c>
      <c r="BH41" s="40">
        <f t="shared" si="11"/>
        <v>0</v>
      </c>
    </row>
    <row r="42" spans="2:60" x14ac:dyDescent="0.25">
      <c r="C42" s="41" t="str">
        <f>C20</f>
        <v>Market Sector A</v>
      </c>
      <c r="E42" s="34"/>
      <c r="F42" s="35"/>
      <c r="G42" s="35"/>
      <c r="H42" s="35"/>
      <c r="I42" s="35"/>
      <c r="J42" s="35"/>
      <c r="K42" s="34"/>
      <c r="L42" s="34"/>
      <c r="M42" s="34"/>
      <c r="N42" s="34"/>
      <c r="O42" s="106">
        <v>40</v>
      </c>
      <c r="P42" s="106">
        <v>50</v>
      </c>
      <c r="Q42" s="106">
        <v>40</v>
      </c>
      <c r="R42" s="106">
        <v>40</v>
      </c>
      <c r="S42" s="106">
        <v>0</v>
      </c>
      <c r="T42" s="106">
        <v>0</v>
      </c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6"/>
      <c r="AI42" s="46"/>
      <c r="AJ42" s="46"/>
      <c r="AK42" s="45"/>
      <c r="AL42" s="46"/>
      <c r="AM42" s="46"/>
      <c r="AN42" s="46"/>
      <c r="AO42" s="45"/>
      <c r="AP42" s="46"/>
      <c r="AQ42" s="46"/>
      <c r="AR42" s="46"/>
      <c r="AS42" s="45"/>
      <c r="AT42" s="46"/>
      <c r="AU42" s="46"/>
      <c r="AV42" s="46"/>
      <c r="AW42" s="45"/>
      <c r="AX42" s="46"/>
      <c r="AY42" s="46"/>
      <c r="AZ42" s="46"/>
      <c r="BA42" s="45"/>
      <c r="BB42" s="46"/>
      <c r="BC42" s="46"/>
      <c r="BD42" s="46"/>
      <c r="BE42" s="45"/>
      <c r="BF42" s="46"/>
      <c r="BG42" s="46"/>
      <c r="BH42" s="46"/>
    </row>
    <row r="43" spans="2:60" x14ac:dyDescent="0.25">
      <c r="C43" s="37" t="str">
        <f>C21</f>
        <v>Market Sector B</v>
      </c>
      <c r="E43" s="34"/>
      <c r="F43" s="35"/>
      <c r="G43" s="35"/>
      <c r="H43" s="35"/>
      <c r="I43" s="35"/>
      <c r="J43" s="35"/>
      <c r="K43" s="34"/>
      <c r="L43" s="34"/>
      <c r="M43" s="34"/>
      <c r="N43" s="34"/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3"/>
      <c r="AI43" s="33"/>
      <c r="AJ43" s="33"/>
      <c r="AK43" s="32"/>
      <c r="AL43" s="33"/>
      <c r="AM43" s="33"/>
      <c r="AN43" s="33"/>
      <c r="AO43" s="32"/>
      <c r="AP43" s="33"/>
      <c r="AQ43" s="33"/>
      <c r="AR43" s="33"/>
      <c r="AS43" s="32"/>
      <c r="AT43" s="33"/>
      <c r="AU43" s="33"/>
      <c r="AV43" s="33"/>
      <c r="AW43" s="32"/>
      <c r="AX43" s="33"/>
      <c r="AY43" s="33"/>
      <c r="AZ43" s="33"/>
      <c r="BA43" s="32"/>
      <c r="BB43" s="33"/>
      <c r="BC43" s="33"/>
      <c r="BD43" s="33"/>
      <c r="BE43" s="32"/>
      <c r="BF43" s="33"/>
      <c r="BG43" s="33"/>
      <c r="BH43" s="33"/>
    </row>
    <row r="44" spans="2:60" x14ac:dyDescent="0.25">
      <c r="C44" s="37" t="str">
        <f>C22</f>
        <v>Market Sector C</v>
      </c>
      <c r="E44" s="34"/>
      <c r="F44" s="35"/>
      <c r="G44" s="35"/>
      <c r="H44" s="35"/>
      <c r="I44" s="35"/>
      <c r="J44" s="35"/>
      <c r="K44" s="34"/>
      <c r="L44" s="34"/>
      <c r="M44" s="34"/>
      <c r="N44" s="34"/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3"/>
      <c r="AI44" s="33"/>
      <c r="AJ44" s="33"/>
      <c r="AK44" s="32"/>
      <c r="AL44" s="33"/>
      <c r="AM44" s="33"/>
      <c r="AN44" s="33"/>
      <c r="AO44" s="32"/>
      <c r="AP44" s="33"/>
      <c r="AQ44" s="33"/>
      <c r="AR44" s="33"/>
      <c r="AS44" s="32"/>
      <c r="AT44" s="33"/>
      <c r="AU44" s="33"/>
      <c r="AV44" s="33"/>
      <c r="AW44" s="32"/>
      <c r="AX44" s="33"/>
      <c r="AY44" s="33"/>
      <c r="AZ44" s="33"/>
      <c r="BA44" s="32"/>
      <c r="BB44" s="33"/>
      <c r="BC44" s="33"/>
      <c r="BD44" s="33"/>
      <c r="BE44" s="32"/>
      <c r="BF44" s="33"/>
      <c r="BG44" s="33"/>
      <c r="BH44" s="33"/>
    </row>
    <row r="45" spans="2:60" x14ac:dyDescent="0.25">
      <c r="C45" s="37" t="str">
        <f>C23</f>
        <v>Managed Growth</v>
      </c>
      <c r="E45" s="34"/>
      <c r="F45" s="35"/>
      <c r="G45" s="35"/>
      <c r="H45" s="35"/>
      <c r="I45" s="35"/>
      <c r="J45" s="35"/>
      <c r="K45" s="34"/>
      <c r="L45" s="34"/>
      <c r="M45" s="34"/>
      <c r="N45" s="34"/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3"/>
      <c r="AI45" s="33"/>
      <c r="AJ45" s="33"/>
      <c r="AK45" s="32"/>
      <c r="AL45" s="33"/>
      <c r="AM45" s="33"/>
      <c r="AN45" s="33"/>
      <c r="AO45" s="32"/>
      <c r="AP45" s="33"/>
      <c r="AQ45" s="33"/>
      <c r="AR45" s="33"/>
      <c r="AS45" s="32"/>
      <c r="AT45" s="33"/>
      <c r="AU45" s="33"/>
      <c r="AV45" s="33"/>
      <c r="AW45" s="32"/>
      <c r="AX45" s="33"/>
      <c r="AY45" s="33"/>
      <c r="AZ45" s="33"/>
      <c r="BA45" s="32"/>
      <c r="BB45" s="33"/>
      <c r="BC45" s="33"/>
      <c r="BD45" s="33"/>
      <c r="BE45" s="32"/>
      <c r="BF45" s="33"/>
      <c r="BG45" s="33"/>
      <c r="BH45" s="33"/>
    </row>
    <row r="47" spans="2:60" x14ac:dyDescent="0.25">
      <c r="B47" s="30" t="s">
        <v>72</v>
      </c>
      <c r="E47" s="1" t="s">
        <v>55</v>
      </c>
    </row>
    <row r="48" spans="2:60" ht="14.25" customHeight="1" x14ac:dyDescent="0.25">
      <c r="C48" s="18" t="s">
        <v>56</v>
      </c>
    </row>
    <row r="49" spans="2:60" ht="14.25" customHeight="1" x14ac:dyDescent="0.25">
      <c r="C49" s="47" t="s">
        <v>79</v>
      </c>
      <c r="E49" s="151"/>
      <c r="F49" s="152"/>
      <c r="G49" s="152"/>
      <c r="H49" s="153"/>
      <c r="I49" s="151"/>
      <c r="J49" s="152"/>
      <c r="K49" s="152"/>
      <c r="L49" s="153"/>
      <c r="M49" s="157" t="s">
        <v>83</v>
      </c>
      <c r="N49" s="158"/>
      <c r="O49" s="158"/>
      <c r="P49" s="159"/>
      <c r="Q49" s="154">
        <v>0</v>
      </c>
      <c r="R49" s="155"/>
      <c r="S49" s="155"/>
      <c r="T49" s="156"/>
      <c r="U49" s="148"/>
      <c r="V49" s="149"/>
      <c r="W49" s="149"/>
      <c r="X49" s="150"/>
      <c r="Y49" s="148"/>
      <c r="Z49" s="149"/>
      <c r="AA49" s="149"/>
      <c r="AB49" s="150"/>
      <c r="AC49" s="148"/>
      <c r="AD49" s="149"/>
      <c r="AE49" s="149"/>
      <c r="AF49" s="150"/>
      <c r="AG49" s="148"/>
      <c r="AH49" s="149"/>
      <c r="AI49" s="149"/>
      <c r="AJ49" s="150"/>
      <c r="AK49" s="148"/>
      <c r="AL49" s="149"/>
      <c r="AM49" s="149"/>
      <c r="AN49" s="150"/>
      <c r="AO49" s="148"/>
      <c r="AP49" s="149"/>
      <c r="AQ49" s="149"/>
      <c r="AR49" s="150"/>
      <c r="AS49" s="148"/>
      <c r="AT49" s="149"/>
      <c r="AU49" s="149"/>
      <c r="AV49" s="150"/>
      <c r="AW49" s="148"/>
      <c r="AX49" s="149"/>
      <c r="AY49" s="149"/>
      <c r="AZ49" s="150"/>
      <c r="BA49" s="148"/>
      <c r="BB49" s="149"/>
      <c r="BC49" s="149"/>
      <c r="BD49" s="150"/>
      <c r="BE49" s="148"/>
      <c r="BF49" s="149"/>
      <c r="BG49" s="149"/>
      <c r="BH49" s="150"/>
    </row>
    <row r="50" spans="2:60" x14ac:dyDescent="0.25">
      <c r="C50" s="47" t="s">
        <v>57</v>
      </c>
      <c r="E50" s="151"/>
      <c r="F50" s="152"/>
      <c r="G50" s="152"/>
      <c r="H50" s="153"/>
      <c r="I50" s="151"/>
      <c r="J50" s="152"/>
      <c r="K50" s="152"/>
      <c r="L50" s="153"/>
      <c r="M50" s="148">
        <v>0</v>
      </c>
      <c r="N50" s="149"/>
      <c r="O50" s="149"/>
      <c r="P50" s="150"/>
      <c r="Q50" s="148">
        <v>67046</v>
      </c>
      <c r="R50" s="149"/>
      <c r="S50" s="149"/>
      <c r="T50" s="150"/>
      <c r="U50" s="148"/>
      <c r="V50" s="149"/>
      <c r="W50" s="149"/>
      <c r="X50" s="150"/>
      <c r="Y50" s="148"/>
      <c r="Z50" s="149"/>
      <c r="AA50" s="149"/>
      <c r="AB50" s="150"/>
      <c r="AC50" s="148"/>
      <c r="AD50" s="149"/>
      <c r="AE50" s="149"/>
      <c r="AF50" s="150"/>
      <c r="AG50" s="148"/>
      <c r="AH50" s="149"/>
      <c r="AI50" s="149"/>
      <c r="AJ50" s="150"/>
      <c r="AK50" s="148"/>
      <c r="AL50" s="149"/>
      <c r="AM50" s="149"/>
      <c r="AN50" s="150"/>
      <c r="AO50" s="148"/>
      <c r="AP50" s="149"/>
      <c r="AQ50" s="149"/>
      <c r="AR50" s="150"/>
      <c r="AS50" s="148"/>
      <c r="AT50" s="149"/>
      <c r="AU50" s="149"/>
      <c r="AV50" s="150"/>
      <c r="AW50" s="148"/>
      <c r="AX50" s="149"/>
      <c r="AY50" s="149"/>
      <c r="AZ50" s="150"/>
      <c r="BA50" s="148"/>
      <c r="BB50" s="149"/>
      <c r="BC50" s="149"/>
      <c r="BD50" s="150"/>
      <c r="BE50" s="148"/>
      <c r="BF50" s="149"/>
      <c r="BG50" s="149"/>
      <c r="BH50" s="150"/>
    </row>
    <row r="51" spans="2:60" x14ac:dyDescent="0.25">
      <c r="C51" s="47" t="s">
        <v>58</v>
      </c>
      <c r="E51" s="151"/>
      <c r="F51" s="152"/>
      <c r="G51" s="152"/>
      <c r="H51" s="153"/>
      <c r="I51" s="151"/>
      <c r="J51" s="152"/>
      <c r="K51" s="152"/>
      <c r="L51" s="153"/>
      <c r="M51" s="148">
        <v>41</v>
      </c>
      <c r="N51" s="149"/>
      <c r="O51" s="149"/>
      <c r="P51" s="150"/>
      <c r="Q51" s="154">
        <v>3007</v>
      </c>
      <c r="R51" s="155"/>
      <c r="S51" s="155"/>
      <c r="T51" s="156"/>
      <c r="U51" s="148"/>
      <c r="V51" s="149"/>
      <c r="W51" s="149"/>
      <c r="X51" s="150"/>
      <c r="Y51" s="148"/>
      <c r="Z51" s="149"/>
      <c r="AA51" s="149"/>
      <c r="AB51" s="150"/>
      <c r="AC51" s="148"/>
      <c r="AD51" s="149"/>
      <c r="AE51" s="149"/>
      <c r="AF51" s="150"/>
      <c r="AG51" s="148"/>
      <c r="AH51" s="149"/>
      <c r="AI51" s="149"/>
      <c r="AJ51" s="150"/>
      <c r="AK51" s="148"/>
      <c r="AL51" s="149"/>
      <c r="AM51" s="149"/>
      <c r="AN51" s="150"/>
      <c r="AO51" s="148"/>
      <c r="AP51" s="149"/>
      <c r="AQ51" s="149"/>
      <c r="AR51" s="150"/>
      <c r="AS51" s="148"/>
      <c r="AT51" s="149"/>
      <c r="AU51" s="149"/>
      <c r="AV51" s="150"/>
      <c r="AW51" s="148"/>
      <c r="AX51" s="149"/>
      <c r="AY51" s="149"/>
      <c r="AZ51" s="150"/>
      <c r="BA51" s="148"/>
      <c r="BB51" s="149"/>
      <c r="BC51" s="149"/>
      <c r="BD51" s="150"/>
      <c r="BE51" s="148"/>
      <c r="BF51" s="149"/>
      <c r="BG51" s="149"/>
      <c r="BH51" s="150"/>
    </row>
    <row r="52" spans="2:60" x14ac:dyDescent="0.25">
      <c r="C52" s="22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</row>
    <row r="53" spans="2:60" x14ac:dyDescent="0.25">
      <c r="B53" s="30" t="s">
        <v>80</v>
      </c>
      <c r="E53" s="1" t="s">
        <v>55</v>
      </c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</row>
    <row r="54" spans="2:60" x14ac:dyDescent="0.25">
      <c r="C54" s="48" t="s">
        <v>59</v>
      </c>
      <c r="E54" s="151"/>
      <c r="F54" s="152"/>
      <c r="G54" s="152"/>
      <c r="H54" s="153"/>
      <c r="I54" s="151"/>
      <c r="J54" s="152"/>
      <c r="K54" s="152"/>
      <c r="L54" s="153"/>
      <c r="M54" s="157">
        <v>0</v>
      </c>
      <c r="N54" s="158"/>
      <c r="O54" s="158"/>
      <c r="P54" s="159"/>
      <c r="Q54" s="148">
        <v>0</v>
      </c>
      <c r="R54" s="149"/>
      <c r="S54" s="149"/>
      <c r="T54" s="150"/>
      <c r="U54" s="157"/>
      <c r="V54" s="158"/>
      <c r="W54" s="158"/>
      <c r="X54" s="159"/>
      <c r="Y54" s="157"/>
      <c r="Z54" s="158"/>
      <c r="AA54" s="158"/>
      <c r="AB54" s="159"/>
      <c r="AC54" s="157"/>
      <c r="AD54" s="158"/>
      <c r="AE54" s="158"/>
      <c r="AF54" s="159"/>
      <c r="AG54" s="157"/>
      <c r="AH54" s="158"/>
      <c r="AI54" s="158"/>
      <c r="AJ54" s="159"/>
      <c r="AK54" s="157"/>
      <c r="AL54" s="158"/>
      <c r="AM54" s="158"/>
      <c r="AN54" s="159"/>
      <c r="AO54" s="157"/>
      <c r="AP54" s="158"/>
      <c r="AQ54" s="158"/>
      <c r="AR54" s="159"/>
      <c r="AS54" s="157"/>
      <c r="AT54" s="158"/>
      <c r="AU54" s="158"/>
      <c r="AV54" s="159"/>
      <c r="AW54" s="157"/>
      <c r="AX54" s="158"/>
      <c r="AY54" s="158"/>
      <c r="AZ54" s="159"/>
      <c r="BA54" s="157"/>
      <c r="BB54" s="158"/>
      <c r="BC54" s="158"/>
      <c r="BD54" s="159"/>
      <c r="BE54" s="157"/>
      <c r="BF54" s="158"/>
      <c r="BG54" s="158"/>
      <c r="BH54" s="159"/>
    </row>
    <row r="56" spans="2:60" x14ac:dyDescent="0.25">
      <c r="B56" s="10" t="s">
        <v>60</v>
      </c>
    </row>
    <row r="57" spans="2:60" ht="15.75" thickBot="1" x14ac:dyDescent="0.3"/>
    <row r="58" spans="2:60" ht="15.75" thickBot="1" x14ac:dyDescent="0.3">
      <c r="C58" s="49" t="s">
        <v>61</v>
      </c>
      <c r="D58" s="10"/>
      <c r="E58" s="39">
        <f t="shared" ref="E58:BH58" si="12">SUM(E59:E62)</f>
        <v>5.7965949999999999</v>
      </c>
      <c r="F58" s="40">
        <f t="shared" si="12"/>
        <v>14.004451</v>
      </c>
      <c r="G58" s="40">
        <f t="shared" si="12"/>
        <v>31.373672000000003</v>
      </c>
      <c r="H58" s="40">
        <f t="shared" si="12"/>
        <v>54.922543000000012</v>
      </c>
      <c r="I58" s="40">
        <f t="shared" si="12"/>
        <v>119.12659900000001</v>
      </c>
      <c r="J58" s="40">
        <f t="shared" si="12"/>
        <v>187.16192599999999</v>
      </c>
      <c r="K58" s="40">
        <f t="shared" si="12"/>
        <v>258.72407800000002</v>
      </c>
      <c r="L58" s="40">
        <f t="shared" si="12"/>
        <v>320.23644100000001</v>
      </c>
      <c r="M58" s="40">
        <f t="shared" si="12"/>
        <v>446.72611700000004</v>
      </c>
      <c r="N58" s="40">
        <f t="shared" si="12"/>
        <v>550.7013740000001</v>
      </c>
      <c r="O58" s="40">
        <f t="shared" si="12"/>
        <v>642.62427800000012</v>
      </c>
      <c r="P58" s="40">
        <f t="shared" si="12"/>
        <v>767.624278</v>
      </c>
      <c r="Q58" s="40">
        <f t="shared" si="12"/>
        <v>980.62427800000023</v>
      </c>
      <c r="R58" s="40">
        <f t="shared" si="12"/>
        <v>1168.6242780000002</v>
      </c>
      <c r="S58" s="40">
        <f t="shared" si="12"/>
        <v>1266.6242780000002</v>
      </c>
      <c r="T58" s="40">
        <f t="shared" si="12"/>
        <v>1330.6242780000002</v>
      </c>
      <c r="U58" s="40">
        <f t="shared" si="12"/>
        <v>1330.6242780000002</v>
      </c>
      <c r="V58" s="40">
        <f t="shared" si="12"/>
        <v>1330.6242780000002</v>
      </c>
      <c r="W58" s="40">
        <f t="shared" si="12"/>
        <v>1330.6242780000002</v>
      </c>
      <c r="X58" s="40">
        <f t="shared" si="12"/>
        <v>1330.6242780000002</v>
      </c>
      <c r="Y58" s="40">
        <f t="shared" si="12"/>
        <v>1330.6242780000002</v>
      </c>
      <c r="Z58" s="40">
        <f t="shared" si="12"/>
        <v>1330.6242780000002</v>
      </c>
      <c r="AA58" s="40">
        <f t="shared" si="12"/>
        <v>1330.6242780000002</v>
      </c>
      <c r="AB58" s="40">
        <f t="shared" si="12"/>
        <v>1330.6242780000002</v>
      </c>
      <c r="AC58" s="40">
        <f t="shared" si="12"/>
        <v>1330.6242780000002</v>
      </c>
      <c r="AD58" s="40">
        <f t="shared" si="12"/>
        <v>1330.6242780000002</v>
      </c>
      <c r="AE58" s="40">
        <f t="shared" si="12"/>
        <v>1330.6242780000002</v>
      </c>
      <c r="AF58" s="40">
        <f t="shared" si="12"/>
        <v>1330.6242780000002</v>
      </c>
      <c r="AG58" s="40">
        <f t="shared" si="12"/>
        <v>1330.6242780000002</v>
      </c>
      <c r="AH58" s="40">
        <f t="shared" si="12"/>
        <v>1330.6242780000002</v>
      </c>
      <c r="AI58" s="40">
        <f t="shared" si="12"/>
        <v>1330.6242780000002</v>
      </c>
      <c r="AJ58" s="40">
        <f t="shared" si="12"/>
        <v>1330.6242780000002</v>
      </c>
      <c r="AK58" s="40">
        <f t="shared" si="12"/>
        <v>1330.6242780000002</v>
      </c>
      <c r="AL58" s="40">
        <f t="shared" si="12"/>
        <v>1330.6242780000002</v>
      </c>
      <c r="AM58" s="40">
        <f t="shared" si="12"/>
        <v>1330.6242780000002</v>
      </c>
      <c r="AN58" s="40">
        <f t="shared" si="12"/>
        <v>1330.6242780000002</v>
      </c>
      <c r="AO58" s="40">
        <f t="shared" si="12"/>
        <v>1330.6242780000002</v>
      </c>
      <c r="AP58" s="40">
        <f t="shared" si="12"/>
        <v>1330.6242780000002</v>
      </c>
      <c r="AQ58" s="40">
        <f t="shared" si="12"/>
        <v>1330.6242780000002</v>
      </c>
      <c r="AR58" s="40">
        <f t="shared" si="12"/>
        <v>1330.6242780000002</v>
      </c>
      <c r="AS58" s="40" t="e">
        <f t="shared" si="12"/>
        <v>#REF!</v>
      </c>
      <c r="AT58" s="40" t="e">
        <f t="shared" si="12"/>
        <v>#REF!</v>
      </c>
      <c r="AU58" s="40" t="e">
        <f t="shared" si="12"/>
        <v>#REF!</v>
      </c>
      <c r="AV58" s="40" t="e">
        <f t="shared" si="12"/>
        <v>#REF!</v>
      </c>
      <c r="AW58" s="40" t="e">
        <f t="shared" si="12"/>
        <v>#REF!</v>
      </c>
      <c r="AX58" s="40" t="e">
        <f t="shared" si="12"/>
        <v>#REF!</v>
      </c>
      <c r="AY58" s="40" t="e">
        <f t="shared" si="12"/>
        <v>#REF!</v>
      </c>
      <c r="AZ58" s="40" t="e">
        <f t="shared" si="12"/>
        <v>#REF!</v>
      </c>
      <c r="BA58" s="40" t="e">
        <f t="shared" si="12"/>
        <v>#REF!</v>
      </c>
      <c r="BB58" s="40" t="e">
        <f t="shared" si="12"/>
        <v>#REF!</v>
      </c>
      <c r="BC58" s="40" t="e">
        <f t="shared" si="12"/>
        <v>#REF!</v>
      </c>
      <c r="BD58" s="40" t="e">
        <f t="shared" si="12"/>
        <v>#REF!</v>
      </c>
      <c r="BE58" s="40" t="e">
        <f t="shared" si="12"/>
        <v>#REF!</v>
      </c>
      <c r="BF58" s="40" t="e">
        <f t="shared" si="12"/>
        <v>#REF!</v>
      </c>
      <c r="BG58" s="40" t="e">
        <f t="shared" si="12"/>
        <v>#REF!</v>
      </c>
      <c r="BH58" s="40" t="e">
        <f t="shared" si="12"/>
        <v>#REF!</v>
      </c>
    </row>
    <row r="59" spans="2:60" x14ac:dyDescent="0.25">
      <c r="C59" s="41" t="str">
        <f>C20</f>
        <v>Market Sector A</v>
      </c>
      <c r="E59" s="44">
        <f>E27+SUM($E34:E34)+SUM($E42:E42)</f>
        <v>0.49355500000000002</v>
      </c>
      <c r="F59" s="44">
        <f>F27+SUM($E34:F34)+SUM($E42:F42)</f>
        <v>6.8814109999999999</v>
      </c>
      <c r="G59" s="44">
        <f>G27+SUM($E34:G34)+SUM($E42:G42)</f>
        <v>18.696792000000002</v>
      </c>
      <c r="H59" s="44">
        <f>H27+SUM($E34:H34)+SUM($E42:H42)</f>
        <v>39.006341000000006</v>
      </c>
      <c r="I59" s="44">
        <f>I27+SUM($E34:I34)+SUM($E42:I42)</f>
        <v>69.344860000000011</v>
      </c>
      <c r="J59" s="44">
        <f>J27+SUM($E34:J34)+SUM($E42:J42)</f>
        <v>112.54344800000001</v>
      </c>
      <c r="K59" s="44">
        <f>K27+SUM($E34:K34)+SUM($E42:K42)</f>
        <v>154.04855300000003</v>
      </c>
      <c r="L59" s="44">
        <f>L27+SUM($E34:L34)+SUM($E42:L42)</f>
        <v>199.72807600000004</v>
      </c>
      <c r="M59" s="44">
        <f>M27+SUM($E34:M34)+SUM($E42:M42)</f>
        <v>263.98076300000002</v>
      </c>
      <c r="N59" s="44">
        <f>N27+SUM($E34:N34)+SUM($E42:N42)</f>
        <v>330.01266100000004</v>
      </c>
      <c r="O59" s="44">
        <f>O27+SUM($E34:O34)+SUM($E42:O42)</f>
        <v>392.59960500000005</v>
      </c>
      <c r="P59" s="44">
        <f>P27+SUM($E34:P34)+SUM($E42:P42)</f>
        <v>489.59960500000005</v>
      </c>
      <c r="Q59" s="44">
        <f>Q27+SUM($E34:Q34)+SUM($E42:Q42)</f>
        <v>599.59960500000011</v>
      </c>
      <c r="R59" s="44">
        <f>R27+SUM($E34:R34)+SUM($E42:R42)</f>
        <v>709.59960500000011</v>
      </c>
      <c r="S59" s="44">
        <f>S27+SUM($E34:S34)+SUM($E42:S42)</f>
        <v>769.59960500000011</v>
      </c>
      <c r="T59" s="44">
        <f>T27+SUM($E34:T34)+SUM($E42:T42)</f>
        <v>808.59960500000011</v>
      </c>
      <c r="U59" s="44">
        <f>U27+SUM($E34:U34)+SUM($E42:U42)</f>
        <v>808.59960500000011</v>
      </c>
      <c r="V59" s="44">
        <f>V27+SUM($E34:V34)+SUM($E42:V42)</f>
        <v>808.59960500000011</v>
      </c>
      <c r="W59" s="44">
        <f>W27+SUM($E34:W34)+SUM($E42:W42)</f>
        <v>808.59960500000011</v>
      </c>
      <c r="X59" s="44">
        <f>X27+SUM($E34:X34)+SUM($E42:X42)</f>
        <v>808.59960500000011</v>
      </c>
      <c r="Y59" s="44">
        <f>Y27+SUM($E34:Y34)+SUM($E42:Y42)</f>
        <v>808.59960500000011</v>
      </c>
      <c r="Z59" s="44">
        <f>Z27+SUM($E34:Z34)+SUM($E42:Z42)</f>
        <v>808.59960500000011</v>
      </c>
      <c r="AA59" s="44">
        <f>AA27+SUM($E34:AA34)+SUM($E42:AA42)</f>
        <v>808.59960500000011</v>
      </c>
      <c r="AB59" s="44">
        <f>AB27+SUM($E34:AB34)+SUM($E42:AB42)</f>
        <v>808.59960500000011</v>
      </c>
      <c r="AC59" s="44">
        <f>AC27+SUM($E34:AC34)+SUM($E42:AC42)</f>
        <v>808.59960500000011</v>
      </c>
      <c r="AD59" s="44">
        <f>AD27+SUM($E34:AD34)+SUM($E42:AD42)</f>
        <v>808.59960500000011</v>
      </c>
      <c r="AE59" s="44">
        <f>AE27+SUM($E34:AE34)+SUM($E42:AE42)</f>
        <v>808.59960500000011</v>
      </c>
      <c r="AF59" s="44">
        <f>AF27+SUM($E34:AF34)+SUM($E42:AF42)</f>
        <v>808.59960500000011</v>
      </c>
      <c r="AG59" s="44">
        <f>AG27+SUM($E34:AG34)+SUM($E42:AG42)</f>
        <v>808.59960500000011</v>
      </c>
      <c r="AH59" s="44">
        <f>AH27+SUM($E34:AH34)+SUM($E42:AH42)</f>
        <v>808.59960500000011</v>
      </c>
      <c r="AI59" s="44">
        <f>AI27+SUM($E34:AI34)+SUM($E42:AI42)</f>
        <v>808.59960500000011</v>
      </c>
      <c r="AJ59" s="44">
        <f>AJ27+SUM($E34:AJ34)+SUM($E42:AJ42)</f>
        <v>808.59960500000011</v>
      </c>
      <c r="AK59" s="44">
        <f>AK27+SUM($E34:AK34)+SUM($E42:AK42)</f>
        <v>808.59960500000011</v>
      </c>
      <c r="AL59" s="44">
        <f>AL27+SUM($E34:AL34)+SUM($E42:AL42)</f>
        <v>808.59960500000011</v>
      </c>
      <c r="AM59" s="44">
        <f>AM27+SUM($E34:AM34)+SUM($E42:AM42)</f>
        <v>808.59960500000011</v>
      </c>
      <c r="AN59" s="44">
        <f>AN27+SUM($E34:AN34)+SUM($E42:AN42)</f>
        <v>808.59960500000011</v>
      </c>
      <c r="AO59" s="44">
        <f>AO27+SUM($E34:AO34)+SUM($E42:AO42)</f>
        <v>808.59960500000011</v>
      </c>
      <c r="AP59" s="44">
        <f>AP27+SUM($E34:AP34)+SUM($E42:AP42)</f>
        <v>808.59960500000011</v>
      </c>
      <c r="AQ59" s="44">
        <f>AQ27+SUM($E34:AQ34)+SUM($E42:AQ42)</f>
        <v>808.59960500000011</v>
      </c>
      <c r="AR59" s="44">
        <f>AR27+SUM($E34:AR34)+SUM($E42:AR42)</f>
        <v>808.59960500000011</v>
      </c>
      <c r="AS59" s="44">
        <f>AS27+SUM($E34:AS34)+SUM($E42:AS42)</f>
        <v>808.59960500000011</v>
      </c>
      <c r="AT59" s="44">
        <f>AT27+SUM($E34:AT34)+SUM($E42:AT42)</f>
        <v>808.59960500000011</v>
      </c>
      <c r="AU59" s="44">
        <f>AU27+SUM($E34:AU34)+SUM($E42:AU42)</f>
        <v>807.93348500000002</v>
      </c>
      <c r="AV59" s="44">
        <f>AV27+SUM($E34:AV34)+SUM($E42:AV42)</f>
        <v>807.83407700000009</v>
      </c>
      <c r="AW59" s="44">
        <f>AW27+SUM($E34:AW34)+SUM($E42:AW42)</f>
        <v>799.94740700000011</v>
      </c>
      <c r="AX59" s="44">
        <f>AX27+SUM($E34:AX34)+SUM($E42:AX42)</f>
        <v>799.44900700000017</v>
      </c>
      <c r="AY59" s="44">
        <f>AY27+SUM($E34:AY34)+SUM($E42:AY42)</f>
        <v>795.13583200000016</v>
      </c>
      <c r="AZ59" s="44">
        <f>AZ27+SUM($E34:AZ34)+SUM($E42:AZ42)</f>
        <v>789.93445700000007</v>
      </c>
      <c r="BA59" s="44">
        <f>BA27+SUM($E34:BA34)+SUM($E42:BA42)</f>
        <v>770.03447700000015</v>
      </c>
      <c r="BB59" s="44">
        <f>BB27+SUM($E34:BB34)+SUM($E42:BB42)</f>
        <v>759.14980700000012</v>
      </c>
      <c r="BC59" s="44">
        <f>BC27+SUM($E34:BC34)+SUM($E42:BC42)</f>
        <v>755.71845700000017</v>
      </c>
      <c r="BD59" s="44">
        <f>BD27+SUM($E34:BD34)+SUM($E42:BD42)</f>
        <v>755.71845700000017</v>
      </c>
      <c r="BE59" s="44">
        <f>BE27+SUM($E34:BE34)+SUM($E42:BE42)</f>
        <v>755.71845700000017</v>
      </c>
      <c r="BF59" s="44">
        <f>BF27+SUM($E34:BF34)+SUM($E42:BF42)</f>
        <v>755.71845700000017</v>
      </c>
      <c r="BG59" s="44">
        <f>BG27+SUM($E34:BG34)+SUM($E42:BG42)</f>
        <v>755.71845700000017</v>
      </c>
      <c r="BH59" s="44">
        <f>BH27+SUM($E34:BH34)+SUM($E42:BH42)</f>
        <v>755.71845700000017</v>
      </c>
    </row>
    <row r="60" spans="2:60" x14ac:dyDescent="0.25">
      <c r="C60" s="37" t="str">
        <f>C21</f>
        <v>Market Sector B</v>
      </c>
      <c r="E60" s="44">
        <f>E28+SUM($E35:E35)+SUM($E43:E43)</f>
        <v>5.3030400000000002</v>
      </c>
      <c r="F60" s="44">
        <f>F28+SUM($E35:F35)+SUM($E43:F43)</f>
        <v>7.1230400000000005</v>
      </c>
      <c r="G60" s="44">
        <f>G28+SUM($E35:G35)+SUM($E43:G43)</f>
        <v>12.010760000000001</v>
      </c>
      <c r="H60" s="44">
        <f>H28+SUM($E35:H35)+SUM($E43:H43)</f>
        <v>15.150674000000002</v>
      </c>
      <c r="I60" s="44">
        <f>I28+SUM($E35:I35)+SUM($E43:I43)</f>
        <v>32.180740999999998</v>
      </c>
      <c r="J60" s="44">
        <f>J28+SUM($E35:J35)+SUM($E43:J43)</f>
        <v>47.792689999999993</v>
      </c>
      <c r="K60" s="44">
        <f>K28+SUM($E35:K35)+SUM($E43:K43)</f>
        <v>56.276501999999994</v>
      </c>
      <c r="L60" s="44">
        <f>L28+SUM($E35:L35)+SUM($E43:L43)</f>
        <v>66.907966999999999</v>
      </c>
      <c r="M60" s="44">
        <f>M28+SUM($E35:M35)+SUM($E43:M43)</f>
        <v>82.807856000000001</v>
      </c>
      <c r="N60" s="44">
        <f>N28+SUM($E35:N35)+SUM($E43:N43)</f>
        <v>98.368795000000006</v>
      </c>
      <c r="O60" s="44">
        <f>O28+SUM($E35:O35)+SUM($E43:O43)</f>
        <v>111.77340500000001</v>
      </c>
      <c r="P60" s="44">
        <f>P28+SUM($E35:P35)+SUM($E43:P43)</f>
        <v>130.77340500000003</v>
      </c>
      <c r="Q60" s="44">
        <f>Q28+SUM($E35:Q35)+SUM($E43:Q43)</f>
        <v>182.77340500000003</v>
      </c>
      <c r="R60" s="44">
        <f>R28+SUM($E35:R35)+SUM($E43:R43)</f>
        <v>211.77340500000003</v>
      </c>
      <c r="S60" s="44">
        <f>S28+SUM($E35:S35)+SUM($E43:S43)</f>
        <v>231.77340500000003</v>
      </c>
      <c r="T60" s="44">
        <f>T28+SUM($E35:T35)+SUM($E43:T43)</f>
        <v>246.77340500000003</v>
      </c>
      <c r="U60" s="44">
        <f>U28+SUM($E35:U35)+SUM($E43:U43)</f>
        <v>246.77340500000003</v>
      </c>
      <c r="V60" s="44">
        <f>V28+SUM($E35:V35)+SUM($E43:V43)</f>
        <v>246.77340500000003</v>
      </c>
      <c r="W60" s="44">
        <f>W28+SUM($E35:W35)+SUM($E43:W43)</f>
        <v>246.77340500000003</v>
      </c>
      <c r="X60" s="44">
        <f>X28+SUM($E35:X35)+SUM($E43:X43)</f>
        <v>246.77340500000003</v>
      </c>
      <c r="Y60" s="44">
        <f>Y28+SUM($E35:Y35)+SUM($E43:Y43)</f>
        <v>246.77340500000003</v>
      </c>
      <c r="Z60" s="44">
        <f>Z28+SUM($E35:Z35)+SUM($E43:Z43)</f>
        <v>246.77340500000003</v>
      </c>
      <c r="AA60" s="44">
        <f>AA28+SUM($E35:AA35)+SUM($E43:AA43)</f>
        <v>246.77340500000003</v>
      </c>
      <c r="AB60" s="44">
        <f>AB28+SUM($E35:AB35)+SUM($E43:AB43)</f>
        <v>246.77340500000003</v>
      </c>
      <c r="AC60" s="44">
        <f>AC28+SUM($E35:AC35)+SUM($E43:AC43)</f>
        <v>246.77340500000003</v>
      </c>
      <c r="AD60" s="44">
        <f>AD28+SUM($E35:AD35)+SUM($E43:AD43)</f>
        <v>246.77340500000003</v>
      </c>
      <c r="AE60" s="44">
        <f>AE28+SUM($E35:AE35)+SUM($E43:AE43)</f>
        <v>246.77340500000003</v>
      </c>
      <c r="AF60" s="44">
        <f>AF28+SUM($E35:AF35)+SUM($E43:AF43)</f>
        <v>246.77340500000003</v>
      </c>
      <c r="AG60" s="44">
        <f>AG28+SUM($E35:AG35)+SUM($E43:AG43)</f>
        <v>246.77340500000003</v>
      </c>
      <c r="AH60" s="44">
        <f>AH28+SUM($E35:AH35)+SUM($E43:AH43)</f>
        <v>246.77340500000003</v>
      </c>
      <c r="AI60" s="44">
        <f>AI28+SUM($E35:AI35)+SUM($E43:AI43)</f>
        <v>246.77340500000003</v>
      </c>
      <c r="AJ60" s="44">
        <f>AJ28+SUM($E35:AJ35)+SUM($E43:AJ43)</f>
        <v>246.77340500000003</v>
      </c>
      <c r="AK60" s="44">
        <f>AK28+SUM($E35:AK35)+SUM($E43:AK43)</f>
        <v>246.77340500000003</v>
      </c>
      <c r="AL60" s="44">
        <f>AL28+SUM($E35:AL35)+SUM($E43:AL43)</f>
        <v>246.77340500000003</v>
      </c>
      <c r="AM60" s="44">
        <f>AM28+SUM($E35:AM35)+SUM($E43:AM43)</f>
        <v>246.77340500000003</v>
      </c>
      <c r="AN60" s="44">
        <f>AN28+SUM($E35:AN35)+SUM($E43:AN43)</f>
        <v>246.77340500000003</v>
      </c>
      <c r="AO60" s="44">
        <f>AO28+SUM($E35:AO35)+SUM($E43:AO43)</f>
        <v>246.77340500000003</v>
      </c>
      <c r="AP60" s="44">
        <f>AP28+SUM($E35:AP35)+SUM($E43:AP43)</f>
        <v>246.77340500000003</v>
      </c>
      <c r="AQ60" s="44">
        <f>AQ28+SUM($E35:AQ35)+SUM($E43:AQ43)</f>
        <v>246.77340500000003</v>
      </c>
      <c r="AR60" s="44">
        <f>AR28+SUM($E35:AR35)+SUM($E43:AR43)</f>
        <v>246.77340500000003</v>
      </c>
      <c r="AS60" s="44">
        <f>AS28+SUM($E35:AS35)+SUM($E43:AS43)</f>
        <v>246.77340500000003</v>
      </c>
      <c r="AT60" s="44">
        <f>AT28+SUM($E35:AT35)+SUM($E43:AT43)</f>
        <v>246.77340500000003</v>
      </c>
      <c r="AU60" s="44">
        <f>AU28+SUM($E35:AU35)+SUM($E43:AU43)</f>
        <v>246.77340500000003</v>
      </c>
      <c r="AV60" s="44">
        <f>AV28+SUM($E35:AV35)+SUM($E43:AV43)</f>
        <v>246.77340500000003</v>
      </c>
      <c r="AW60" s="44">
        <f>AW28+SUM($E35:AW35)+SUM($E43:AW43)</f>
        <v>237.82460500000002</v>
      </c>
      <c r="AX60" s="44">
        <f>AX28+SUM($E35:AX35)+SUM($E43:AX43)</f>
        <v>229.09821500000001</v>
      </c>
      <c r="AY60" s="44">
        <f>AY28+SUM($E35:AY35)+SUM($E43:AY43)</f>
        <v>211.83815500000003</v>
      </c>
      <c r="AZ60" s="44">
        <f>AZ28+SUM($E35:AZ35)+SUM($E43:AZ43)</f>
        <v>211.83815500000003</v>
      </c>
      <c r="BA60" s="44">
        <f>BA28+SUM($E35:BA35)+SUM($E43:BA43)</f>
        <v>185.40103500000001</v>
      </c>
      <c r="BB60" s="44">
        <f>BB28+SUM($E35:BB35)+SUM($E43:BB43)</f>
        <v>173.90328500000001</v>
      </c>
      <c r="BC60" s="44">
        <f>BC28+SUM($E35:BC35)+SUM($E43:BC43)</f>
        <v>173.90328500000001</v>
      </c>
      <c r="BD60" s="44">
        <f>BD28+SUM($E35:BD35)+SUM($E43:BD43)</f>
        <v>173.90328500000001</v>
      </c>
      <c r="BE60" s="44">
        <f>BE28+SUM($E35:BE35)+SUM($E43:BE43)</f>
        <v>173.90328500000001</v>
      </c>
      <c r="BF60" s="44">
        <f>BF28+SUM($E35:BF35)+SUM($E43:BF43)</f>
        <v>173.90328500000001</v>
      </c>
      <c r="BG60" s="44">
        <f>BG28+SUM($E35:BG35)+SUM($E43:BG43)</f>
        <v>173.90328500000001</v>
      </c>
      <c r="BH60" s="44">
        <f>BH28+SUM($E35:BH35)+SUM($E43:BH43)</f>
        <v>173.90328500000001</v>
      </c>
    </row>
    <row r="61" spans="2:60" x14ac:dyDescent="0.25">
      <c r="C61" s="37" t="str">
        <f>C22</f>
        <v>Market Sector C</v>
      </c>
      <c r="E61" s="44">
        <f>E29+SUM($E36:E36)+SUM($E44:E44)</f>
        <v>0</v>
      </c>
      <c r="F61" s="44">
        <f>F29+SUM($E36:F36)+SUM($E44:F44)</f>
        <v>0</v>
      </c>
      <c r="G61" s="44">
        <f>G29+SUM($E36:G36)+SUM($E44:G44)</f>
        <v>0.66612000000000005</v>
      </c>
      <c r="H61" s="44">
        <f>H29+SUM($E36:H36)+SUM($E44:H44)</f>
        <v>0.76552799999999999</v>
      </c>
      <c r="I61" s="44">
        <f>I29+SUM($E36:I36)+SUM($E44:I44)</f>
        <v>8.6521980000000003</v>
      </c>
      <c r="J61" s="44">
        <f>J29+SUM($E36:J36)+SUM($E44:J44)</f>
        <v>9.1505980000000005</v>
      </c>
      <c r="K61" s="44">
        <f>K29+SUM($E36:K36)+SUM($E44:K44)</f>
        <v>13.463773</v>
      </c>
      <c r="L61" s="44">
        <f>L29+SUM($E36:L36)+SUM($E44:L44)</f>
        <v>18.665147999999999</v>
      </c>
      <c r="M61" s="44">
        <f>M29+SUM($E36:M36)+SUM($E44:M44)</f>
        <v>38.565128000000001</v>
      </c>
      <c r="N61" s="44">
        <f>N29+SUM($E36:N36)+SUM($E44:N44)</f>
        <v>49.449798000000001</v>
      </c>
      <c r="O61" s="44">
        <f>O29+SUM($E36:O36)+SUM($E44:O44)</f>
        <v>57.881148000000003</v>
      </c>
      <c r="P61" s="44">
        <f>P29+SUM($E36:P36)+SUM($E44:P44)</f>
        <v>65.881147999999996</v>
      </c>
      <c r="Q61" s="44">
        <f>Q29+SUM($E36:Q36)+SUM($E44:Q44)</f>
        <v>100.881148</v>
      </c>
      <c r="R61" s="44">
        <f>R29+SUM($E36:R36)+SUM($E44:R44)</f>
        <v>131.881148</v>
      </c>
      <c r="S61" s="44">
        <f>S29+SUM($E36:S36)+SUM($E44:S44)</f>
        <v>146.881148</v>
      </c>
      <c r="T61" s="44">
        <f>T29+SUM($E36:T36)+SUM($E44:T44)</f>
        <v>156.881148</v>
      </c>
      <c r="U61" s="44">
        <f>U29+SUM($E36:U36)+SUM($E44:U44)</f>
        <v>156.881148</v>
      </c>
      <c r="V61" s="44">
        <f>V29+SUM($E36:V36)+SUM($E44:V44)</f>
        <v>156.881148</v>
      </c>
      <c r="W61" s="44">
        <f>W29+SUM($E36:W36)+SUM($E44:W44)</f>
        <v>156.881148</v>
      </c>
      <c r="X61" s="44">
        <f>X29+SUM($E36:X36)+SUM($E44:X44)</f>
        <v>156.881148</v>
      </c>
      <c r="Y61" s="44">
        <f>Y29+SUM($E36:Y36)+SUM($E44:Y44)</f>
        <v>156.881148</v>
      </c>
      <c r="Z61" s="44">
        <f>Z29+SUM($E36:Z36)+SUM($E44:Z44)</f>
        <v>156.881148</v>
      </c>
      <c r="AA61" s="44">
        <f>AA29+SUM($E36:AA36)+SUM($E44:AA44)</f>
        <v>156.881148</v>
      </c>
      <c r="AB61" s="44">
        <f>AB29+SUM($E36:AB36)+SUM($E44:AB44)</f>
        <v>156.881148</v>
      </c>
      <c r="AC61" s="44">
        <f>AC29+SUM($E36:AC36)+SUM($E44:AC44)</f>
        <v>156.881148</v>
      </c>
      <c r="AD61" s="44">
        <f>AD29+SUM($E36:AD36)+SUM($E44:AD44)</f>
        <v>156.881148</v>
      </c>
      <c r="AE61" s="44">
        <f>AE29+SUM($E36:AE36)+SUM($E44:AE44)</f>
        <v>156.881148</v>
      </c>
      <c r="AF61" s="44">
        <f>AF29+SUM($E36:AF36)+SUM($E44:AF44)</f>
        <v>156.881148</v>
      </c>
      <c r="AG61" s="44">
        <f>AG29+SUM($E36:AG36)+SUM($E44:AG44)</f>
        <v>156.881148</v>
      </c>
      <c r="AH61" s="44">
        <f>AH29+SUM($E36:AH36)+SUM($E44:AH44)</f>
        <v>156.881148</v>
      </c>
      <c r="AI61" s="44">
        <f>AI29+SUM($E36:AI36)+SUM($E44:AI44)</f>
        <v>156.881148</v>
      </c>
      <c r="AJ61" s="44">
        <f>AJ29+SUM($E36:AJ36)+SUM($E44:AJ44)</f>
        <v>156.881148</v>
      </c>
      <c r="AK61" s="44">
        <f>AK29+SUM($E36:AK36)+SUM($E44:AK44)</f>
        <v>156.881148</v>
      </c>
      <c r="AL61" s="44">
        <f>AL29+SUM($E36:AL36)+SUM($E44:AL44)</f>
        <v>156.881148</v>
      </c>
      <c r="AM61" s="44">
        <f>AM29+SUM($E36:AM36)+SUM($E44:AM44)</f>
        <v>156.881148</v>
      </c>
      <c r="AN61" s="44">
        <f>AN29+SUM($E36:AN36)+SUM($E44:AN44)</f>
        <v>156.881148</v>
      </c>
      <c r="AO61" s="44">
        <f>AO29+SUM($E36:AO36)+SUM($E44:AO44)</f>
        <v>156.881148</v>
      </c>
      <c r="AP61" s="44">
        <f>AP29+SUM($E36:AP36)+SUM($E44:AP44)</f>
        <v>156.881148</v>
      </c>
      <c r="AQ61" s="44">
        <f>AQ29+SUM($E36:AQ36)+SUM($E44:AQ44)</f>
        <v>156.881148</v>
      </c>
      <c r="AR61" s="44">
        <f>AR29+SUM($E36:AR36)+SUM($E44:AR44)</f>
        <v>156.881148</v>
      </c>
      <c r="AS61" s="44" t="e">
        <f>AS29+SUM($E36:AS36)+SUM($E44:AS44)</f>
        <v>#REF!</v>
      </c>
      <c r="AT61" s="44" t="e">
        <f>AT29+SUM($E36:AT36)+SUM($E44:AT44)</f>
        <v>#REF!</v>
      </c>
      <c r="AU61" s="44" t="e">
        <f>AU29+SUM($E36:AU36)+SUM($E44:AU44)</f>
        <v>#REF!</v>
      </c>
      <c r="AV61" s="44" t="e">
        <f>AV29+SUM($E36:AV36)+SUM($E44:AV44)</f>
        <v>#REF!</v>
      </c>
      <c r="AW61" s="44" t="e">
        <f>AW29+SUM($E36:AW36)+SUM($E44:AW44)</f>
        <v>#REF!</v>
      </c>
      <c r="AX61" s="44" t="e">
        <f>AX29+SUM($E36:AX36)+SUM($E44:AX44)</f>
        <v>#REF!</v>
      </c>
      <c r="AY61" s="44" t="e">
        <f>AY29+SUM($E36:AY36)+SUM($E44:AY44)</f>
        <v>#REF!</v>
      </c>
      <c r="AZ61" s="44" t="e">
        <f>AZ29+SUM($E36:AZ36)+SUM($E44:AZ44)</f>
        <v>#REF!</v>
      </c>
      <c r="BA61" s="44" t="e">
        <f>BA29+SUM($E36:BA36)+SUM($E44:BA44)</f>
        <v>#REF!</v>
      </c>
      <c r="BB61" s="44" t="e">
        <f>BB29+SUM($E36:BB36)+SUM($E44:BB44)</f>
        <v>#REF!</v>
      </c>
      <c r="BC61" s="44" t="e">
        <f>BC29+SUM($E36:BC36)+SUM($E44:BC44)</f>
        <v>#REF!</v>
      </c>
      <c r="BD61" s="44" t="e">
        <f>BD29+SUM($E36:BD36)+SUM($E44:BD44)</f>
        <v>#REF!</v>
      </c>
      <c r="BE61" s="44" t="e">
        <f>BE29+SUM($E36:BE36)+SUM($E44:BE44)</f>
        <v>#REF!</v>
      </c>
      <c r="BF61" s="44" t="e">
        <f>BF29+SUM($E36:BF36)+SUM($E44:BF44)</f>
        <v>#REF!</v>
      </c>
      <c r="BG61" s="44" t="e">
        <f>BG29+SUM($E36:BG36)+SUM($E44:BG44)</f>
        <v>#REF!</v>
      </c>
      <c r="BH61" s="44" t="e">
        <f>BH29+SUM($E36:BH36)+SUM($E44:BH44)</f>
        <v>#REF!</v>
      </c>
    </row>
    <row r="62" spans="2:60" x14ac:dyDescent="0.25">
      <c r="C62" s="37" t="str">
        <f>C23</f>
        <v>Managed Growth</v>
      </c>
      <c r="E62" s="44">
        <f>E30+SUM($E37:E37)+SUM($E45:E45)</f>
        <v>0</v>
      </c>
      <c r="F62" s="44">
        <f>F30+SUM($E37:F37)+SUM($E45:F45)</f>
        <v>0</v>
      </c>
      <c r="G62" s="44">
        <f>G30+SUM($E37:G37)+SUM($E45:G45)</f>
        <v>0</v>
      </c>
      <c r="H62" s="44">
        <f>H30+SUM($E37:H37)+SUM($E45:H45)</f>
        <v>0</v>
      </c>
      <c r="I62" s="44">
        <f>I30+SUM($E37:I37)+SUM($E45:I45)</f>
        <v>8.9488000000000003</v>
      </c>
      <c r="J62" s="44">
        <f>J30+SUM($E37:J37)+SUM($E45:J45)</f>
        <v>17.675190000000001</v>
      </c>
      <c r="K62" s="44">
        <f>K30+SUM($E37:K37)+SUM($E45:K45)</f>
        <v>34.935249999999996</v>
      </c>
      <c r="L62" s="44">
        <f>L30+SUM($E37:L37)+SUM($E45:L45)</f>
        <v>34.935249999999996</v>
      </c>
      <c r="M62" s="44">
        <f>M30+SUM($E37:M37)+SUM($E45:M45)</f>
        <v>61.372369999999997</v>
      </c>
      <c r="N62" s="44">
        <f>N30+SUM($E37:N37)+SUM($E45:N45)</f>
        <v>72.87012</v>
      </c>
      <c r="O62" s="44">
        <f>O30+SUM($E37:O37)+SUM($E45:O45)</f>
        <v>80.37012</v>
      </c>
      <c r="P62" s="44">
        <f>P30+SUM($E37:P37)+SUM($E45:P45)</f>
        <v>81.37012</v>
      </c>
      <c r="Q62" s="44">
        <f>Q30+SUM($E37:Q37)+SUM($E45:Q45)</f>
        <v>97.37012</v>
      </c>
      <c r="R62" s="44">
        <f>R30+SUM($E37:R37)+SUM($E45:R45)</f>
        <v>115.37012</v>
      </c>
      <c r="S62" s="44">
        <f>S30+SUM($E37:S37)+SUM($E45:S45)</f>
        <v>118.37012</v>
      </c>
      <c r="T62" s="44">
        <f>T30+SUM($E37:T37)+SUM($E45:T45)</f>
        <v>118.37012</v>
      </c>
      <c r="U62" s="44">
        <f>U30+SUM($E37:U37)+SUM($E45:U45)</f>
        <v>118.37012</v>
      </c>
      <c r="V62" s="44">
        <f>V30+SUM($E37:V37)+SUM($E45:V45)</f>
        <v>118.37012</v>
      </c>
      <c r="W62" s="44">
        <f>W30+SUM($E37:W37)+SUM($E45:W45)</f>
        <v>118.37012</v>
      </c>
      <c r="X62" s="44">
        <f>X30+SUM($E37:X37)+SUM($E45:X45)</f>
        <v>118.37012</v>
      </c>
      <c r="Y62" s="44">
        <f>Y30+SUM($E37:Y37)+SUM($E45:Y45)</f>
        <v>118.37012</v>
      </c>
      <c r="Z62" s="44">
        <f>Z30+SUM($E37:Z37)+SUM($E45:Z45)</f>
        <v>118.37012</v>
      </c>
      <c r="AA62" s="44">
        <f>AA30+SUM($E37:AA37)+SUM($E45:AA45)</f>
        <v>118.37012</v>
      </c>
      <c r="AB62" s="44">
        <f>AB30+SUM($E37:AB37)+SUM($E45:AB45)</f>
        <v>118.37012</v>
      </c>
      <c r="AC62" s="44">
        <f>AC30+SUM($E37:AC37)+SUM($E45:AC45)</f>
        <v>118.37012</v>
      </c>
      <c r="AD62" s="44">
        <f>AD30+SUM($E37:AD37)+SUM($E45:AD45)</f>
        <v>118.37012</v>
      </c>
      <c r="AE62" s="44">
        <f>AE30+SUM($E37:AE37)+SUM($E45:AE45)</f>
        <v>118.37012</v>
      </c>
      <c r="AF62" s="44">
        <f>AF30+SUM($E37:AF37)+SUM($E45:AF45)</f>
        <v>118.37012</v>
      </c>
      <c r="AG62" s="44">
        <f>AG30+SUM($E37:AG37)+SUM($E45:AG45)</f>
        <v>118.37012</v>
      </c>
      <c r="AH62" s="44">
        <f>AH30+SUM($E37:AH37)+SUM($E45:AH45)</f>
        <v>118.37012</v>
      </c>
      <c r="AI62" s="44">
        <f>AI30+SUM($E37:AI37)+SUM($E45:AI45)</f>
        <v>118.37012</v>
      </c>
      <c r="AJ62" s="44">
        <f>AJ30+SUM($E37:AJ37)+SUM($E45:AJ45)</f>
        <v>118.37012</v>
      </c>
      <c r="AK62" s="44">
        <f>AK30+SUM($E37:AK37)+SUM($E45:AK45)</f>
        <v>118.37012</v>
      </c>
      <c r="AL62" s="44">
        <f>AL30+SUM($E37:AL37)+SUM($E45:AL45)</f>
        <v>118.37012</v>
      </c>
      <c r="AM62" s="44">
        <f>AM30+SUM($E37:AM37)+SUM($E45:AM45)</f>
        <v>118.37012</v>
      </c>
      <c r="AN62" s="44">
        <f>AN30+SUM($E37:AN37)+SUM($E45:AN45)</f>
        <v>118.37012</v>
      </c>
      <c r="AO62" s="44">
        <f>AO30+SUM($E37:AO37)+SUM($E45:AO45)</f>
        <v>118.37012</v>
      </c>
      <c r="AP62" s="44">
        <f>AP30+SUM($E37:AP37)+SUM($E45:AP45)</f>
        <v>118.37012</v>
      </c>
      <c r="AQ62" s="44">
        <f>AQ30+SUM($E37:AQ37)+SUM($E45:AQ45)</f>
        <v>118.37012</v>
      </c>
      <c r="AR62" s="44">
        <f>AR30+SUM($E37:AR37)+SUM($E45:AR45)</f>
        <v>118.37012</v>
      </c>
      <c r="AS62" s="44" t="e">
        <f>AS30+SUM($E37:AS37)+SUM($E45:AS45)</f>
        <v>#REF!</v>
      </c>
      <c r="AT62" s="44" t="e">
        <f>AT30+SUM($E37:AT37)+SUM($E45:AT45)</f>
        <v>#REF!</v>
      </c>
      <c r="AU62" s="44" t="e">
        <f>AU30+SUM($E37:AU37)+SUM($E45:AU45)</f>
        <v>#REF!</v>
      </c>
      <c r="AV62" s="44" t="e">
        <f>AV30+SUM($E37:AV37)+SUM($E45:AV45)</f>
        <v>#REF!</v>
      </c>
      <c r="AW62" s="44" t="e">
        <f>AW30+SUM($E37:AW37)+SUM($E45:AW45)</f>
        <v>#REF!</v>
      </c>
      <c r="AX62" s="44" t="e">
        <f>AX30+SUM($E37:AX37)+SUM($E45:AX45)</f>
        <v>#REF!</v>
      </c>
      <c r="AY62" s="44" t="e">
        <f>AY30+SUM($E37:AY37)+SUM($E45:AY45)</f>
        <v>#REF!</v>
      </c>
      <c r="AZ62" s="44" t="e">
        <f>AZ30+SUM($E37:AZ37)+SUM($E45:AZ45)</f>
        <v>#REF!</v>
      </c>
      <c r="BA62" s="44" t="e">
        <f>BA30+SUM($E37:BA37)+SUM($E45:BA45)</f>
        <v>#REF!</v>
      </c>
      <c r="BB62" s="44" t="e">
        <f>BB30+SUM($E37:BB37)+SUM($E45:BB45)</f>
        <v>#REF!</v>
      </c>
      <c r="BC62" s="44" t="e">
        <f>BC30+SUM($E37:BC37)+SUM($E45:BC45)</f>
        <v>#REF!</v>
      </c>
      <c r="BD62" s="44" t="e">
        <f>BD30+SUM($E37:BD37)+SUM($E45:BD45)</f>
        <v>#REF!</v>
      </c>
      <c r="BE62" s="44" t="e">
        <f>BE30+SUM($E37:BE37)+SUM($E45:BE45)</f>
        <v>#REF!</v>
      </c>
      <c r="BF62" s="44" t="e">
        <f>BF30+SUM($E37:BF37)+SUM($E45:BF45)</f>
        <v>#REF!</v>
      </c>
      <c r="BG62" s="44" t="e">
        <f>BG30+SUM($E37:BG37)+SUM($E45:BG45)</f>
        <v>#REF!</v>
      </c>
      <c r="BH62" s="44" t="e">
        <f>BH30+SUM($E37:BH37)+SUM($E45:BH45)</f>
        <v>#REF!</v>
      </c>
    </row>
    <row r="63" spans="2:60" ht="15.75" thickBot="1" x14ac:dyDescent="0.3">
      <c r="C63" s="5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</row>
    <row r="64" spans="2:60" ht="15.75" thickBot="1" x14ac:dyDescent="0.3">
      <c r="C64" s="50" t="s">
        <v>62</v>
      </c>
      <c r="D64" s="10"/>
      <c r="E64" s="39">
        <f t="shared" ref="E64:AJ64" si="13">SUM(E65:E68)</f>
        <v>1433.8285657365193</v>
      </c>
      <c r="F64" s="40">
        <f t="shared" si="13"/>
        <v>4552.9242416022862</v>
      </c>
      <c r="G64" s="40">
        <f t="shared" si="13"/>
        <v>10421.221482555429</v>
      </c>
      <c r="H64" s="40">
        <f t="shared" si="13"/>
        <v>11809.929773287795</v>
      </c>
      <c r="I64" s="40">
        <f t="shared" si="13"/>
        <v>30355.801979708696</v>
      </c>
      <c r="J64" s="40">
        <f t="shared" si="13"/>
        <v>60027.91603971018</v>
      </c>
      <c r="K64" s="40">
        <f t="shared" si="13"/>
        <v>83233.822102642356</v>
      </c>
      <c r="L64" s="40">
        <f t="shared" si="13"/>
        <v>66381.225949194297</v>
      </c>
      <c r="M64" s="40">
        <f t="shared" si="13"/>
        <v>112260.61132317083</v>
      </c>
      <c r="N64" s="40">
        <f t="shared" si="13"/>
        <v>174385.31118176537</v>
      </c>
      <c r="O64" s="40">
        <f t="shared" si="13"/>
        <v>206680.20261024279</v>
      </c>
      <c r="P64" s="40">
        <f t="shared" si="13"/>
        <v>158996.21712581444</v>
      </c>
      <c r="Q64" s="40">
        <f t="shared" si="13"/>
        <v>248567.28519856959</v>
      </c>
      <c r="R64" s="40">
        <f t="shared" si="13"/>
        <v>372142.18122300156</v>
      </c>
      <c r="S64" s="40">
        <f t="shared" si="13"/>
        <v>408864.45200245059</v>
      </c>
      <c r="T64" s="40">
        <f t="shared" si="13"/>
        <v>274779.47274659364</v>
      </c>
      <c r="U64" s="40">
        <f t="shared" si="13"/>
        <v>337353.01604532276</v>
      </c>
      <c r="V64" s="40">
        <f t="shared" si="13"/>
        <v>424411.85889572883</v>
      </c>
      <c r="W64" s="40">
        <f t="shared" si="13"/>
        <v>429853.03657387919</v>
      </c>
      <c r="X64" s="40">
        <f t="shared" si="13"/>
        <v>274779.47274659364</v>
      </c>
      <c r="Y64" s="40">
        <f t="shared" si="13"/>
        <v>337353.01604532276</v>
      </c>
      <c r="Z64" s="40">
        <f t="shared" si="13"/>
        <v>424411.85889572883</v>
      </c>
      <c r="AA64" s="40">
        <f t="shared" si="13"/>
        <v>429853.03657387919</v>
      </c>
      <c r="AB64" s="40">
        <f t="shared" si="13"/>
        <v>274779.47274659364</v>
      </c>
      <c r="AC64" s="40">
        <f t="shared" si="13"/>
        <v>337353.01604532276</v>
      </c>
      <c r="AD64" s="40">
        <f t="shared" si="13"/>
        <v>424411.85889572883</v>
      </c>
      <c r="AE64" s="40">
        <f t="shared" si="13"/>
        <v>429853.03657387919</v>
      </c>
      <c r="AF64" s="40">
        <f t="shared" si="13"/>
        <v>274779.47274659364</v>
      </c>
      <c r="AG64" s="40">
        <f t="shared" si="13"/>
        <v>337353.01604532276</v>
      </c>
      <c r="AH64" s="40">
        <f t="shared" si="13"/>
        <v>424411.85889572883</v>
      </c>
      <c r="AI64" s="40">
        <f t="shared" si="13"/>
        <v>429853.03657387919</v>
      </c>
      <c r="AJ64" s="40">
        <f t="shared" si="13"/>
        <v>274779.47274659364</v>
      </c>
      <c r="AK64" s="40">
        <f t="shared" ref="AK64:BH64" si="14">SUM(AK65:AK68)</f>
        <v>337353.01604532276</v>
      </c>
      <c r="AL64" s="40">
        <f t="shared" si="14"/>
        <v>424411.85889572883</v>
      </c>
      <c r="AM64" s="40">
        <f t="shared" si="14"/>
        <v>429853.03657387919</v>
      </c>
      <c r="AN64" s="40">
        <f t="shared" si="14"/>
        <v>274779.47274659364</v>
      </c>
      <c r="AO64" s="40">
        <f t="shared" si="14"/>
        <v>337353.01604532276</v>
      </c>
      <c r="AP64" s="40">
        <f t="shared" si="14"/>
        <v>424411.85889572883</v>
      </c>
      <c r="AQ64" s="40">
        <f t="shared" si="14"/>
        <v>429853.03657387919</v>
      </c>
      <c r="AR64" s="40">
        <f t="shared" si="14"/>
        <v>274779.47274659364</v>
      </c>
      <c r="AS64" s="40" t="e">
        <f t="shared" si="14"/>
        <v>#REF!</v>
      </c>
      <c r="AT64" s="40" t="e">
        <f t="shared" si="14"/>
        <v>#REF!</v>
      </c>
      <c r="AU64" s="40" t="e">
        <f t="shared" si="14"/>
        <v>#REF!</v>
      </c>
      <c r="AV64" s="40" t="e">
        <f t="shared" si="14"/>
        <v>#REF!</v>
      </c>
      <c r="AW64" s="40" t="e">
        <f t="shared" si="14"/>
        <v>#REF!</v>
      </c>
      <c r="AX64" s="40" t="e">
        <f t="shared" si="14"/>
        <v>#REF!</v>
      </c>
      <c r="AY64" s="40" t="e">
        <f t="shared" si="14"/>
        <v>#REF!</v>
      </c>
      <c r="AZ64" s="40" t="e">
        <f t="shared" si="14"/>
        <v>#REF!</v>
      </c>
      <c r="BA64" s="40" t="e">
        <f t="shared" si="14"/>
        <v>#REF!</v>
      </c>
      <c r="BB64" s="40" t="e">
        <f t="shared" si="14"/>
        <v>#REF!</v>
      </c>
      <c r="BC64" s="40" t="e">
        <f t="shared" si="14"/>
        <v>#REF!</v>
      </c>
      <c r="BD64" s="40" t="e">
        <f t="shared" si="14"/>
        <v>#REF!</v>
      </c>
      <c r="BE64" s="40" t="e">
        <f t="shared" si="14"/>
        <v>#REF!</v>
      </c>
      <c r="BF64" s="40" t="e">
        <f t="shared" si="14"/>
        <v>#REF!</v>
      </c>
      <c r="BG64" s="40" t="e">
        <f t="shared" si="14"/>
        <v>#REF!</v>
      </c>
      <c r="BH64" s="40" t="e">
        <f t="shared" si="14"/>
        <v>#REF!</v>
      </c>
    </row>
    <row r="65" spans="2:64" x14ac:dyDescent="0.25">
      <c r="C65" s="41" t="str">
        <f>C20</f>
        <v>Market Sector A</v>
      </c>
      <c r="E65" s="52">
        <f>E59*MWhPerYearPerMW*VLOOKUP(E$10,QGenFrct,2)*'Input Page'!$D27</f>
        <v>134.37792513974023</v>
      </c>
      <c r="F65" s="52">
        <f>F59*MWhPerYearPerMW*VLOOKUP(F$10,QGenFrct,2)*'Input Page'!$D27</f>
        <v>2357.0716572972469</v>
      </c>
      <c r="G65" s="52">
        <f>G59*MWhPerYearPerMW*VLOOKUP(G$10,QGenFrct,2)*'Input Page'!$D27</f>
        <v>6486.2677703538702</v>
      </c>
      <c r="H65" s="52">
        <f>H59*MWhPerYearPerMW*VLOOKUP(H$10,QGenFrct,2)*'Input Page'!$D27</f>
        <v>8650.2224685582878</v>
      </c>
      <c r="I65" s="52">
        <f>I59*MWhPerYearPerMW*VLOOKUP(I$10,QGenFrct,2)*'Input Page'!$D27</f>
        <v>18880.202623630132</v>
      </c>
      <c r="J65" s="52">
        <f>J59*MWhPerYearPerMW*VLOOKUP(J$10,QGenFrct,2)*'Input Page'!$D27</f>
        <v>38549.21199958941</v>
      </c>
      <c r="K65" s="52">
        <f>K59*MWhPerYearPerMW*VLOOKUP(K$10,QGenFrct,2)*'Input Page'!$D27</f>
        <v>53442.331946226397</v>
      </c>
      <c r="L65" s="52">
        <f>L59*MWhPerYearPerMW*VLOOKUP(L$10,QGenFrct,2)*'Input Page'!$D27</f>
        <v>44292.600800908687</v>
      </c>
      <c r="M65" s="52">
        <f>M59*MWhPerYearPerMW*VLOOKUP(M$10,QGenFrct,2)*'Input Page'!$D27</f>
        <v>71872.815002878124</v>
      </c>
      <c r="N65" s="52">
        <f>N59*MWhPerYearPerMW*VLOOKUP(N$10,QGenFrct,2)*'Input Page'!$D27</f>
        <v>113038.37102482974</v>
      </c>
      <c r="O65" s="52">
        <f>O59*MWhPerYearPerMW*VLOOKUP(O$10,QGenFrct,2)*'Input Page'!$D27</f>
        <v>136200.16549176781</v>
      </c>
      <c r="P65" s="52">
        <f>P59*MWhPerYearPerMW*VLOOKUP(P$10,QGenFrct,2)*'Input Page'!$D27</f>
        <v>108575.82114067716</v>
      </c>
      <c r="Q65" s="52">
        <f>Q59*MWhPerYearPerMW*VLOOKUP(Q$10,QGenFrct,2)*'Input Page'!$D27</f>
        <v>163250.19670453714</v>
      </c>
      <c r="R65" s="52">
        <f>R59*MWhPerYearPerMW*VLOOKUP(R$10,QGenFrct,2)*'Input Page'!$D27</f>
        <v>243057.29115363435</v>
      </c>
      <c r="S65" s="52">
        <f>S59*MWhPerYearPerMW*VLOOKUP(S$10,QGenFrct,2)*'Input Page'!$D27</f>
        <v>266988.5354657938</v>
      </c>
      <c r="T65" s="52">
        <f>T59*MWhPerYearPerMW*VLOOKUP(T$10,QGenFrct,2)*'Input Page'!$D27</f>
        <v>179318.70285496287</v>
      </c>
      <c r="U65" s="52">
        <f>U59*MWhPerYearPerMW*VLOOKUP(U$10,QGenFrct,2)*'Input Page'!$D27</f>
        <v>220153.65499025141</v>
      </c>
      <c r="V65" s="52">
        <f>V59*MWhPerYearPerMW*VLOOKUP(V$10,QGenFrct,2)*'Input Page'!$D27</f>
        <v>276967.50143934862</v>
      </c>
      <c r="W65" s="52">
        <f>W59*MWhPerYearPerMW*VLOOKUP(W$10,QGenFrct,2)*'Input Page'!$D27</f>
        <v>280518.36684241716</v>
      </c>
      <c r="X65" s="52">
        <f>X59*MWhPerYearPerMW*VLOOKUP(X$10,QGenFrct,2)*'Input Page'!$D27</f>
        <v>179318.70285496287</v>
      </c>
      <c r="Y65" s="52">
        <f>Y59*MWhPerYearPerMW*VLOOKUP(Y$10,QGenFrct,2)*'Input Page'!$D27</f>
        <v>220153.65499025141</v>
      </c>
      <c r="Z65" s="52">
        <f>Z59*MWhPerYearPerMW*VLOOKUP(Z$10,QGenFrct,2)*'Input Page'!$D27</f>
        <v>276967.50143934862</v>
      </c>
      <c r="AA65" s="52">
        <f>AA59*MWhPerYearPerMW*VLOOKUP(AA$10,QGenFrct,2)*'Input Page'!$D27</f>
        <v>280518.36684241716</v>
      </c>
      <c r="AB65" s="52">
        <f>AB59*MWhPerYearPerMW*VLOOKUP(AB$10,QGenFrct,2)*'Input Page'!$D27</f>
        <v>179318.70285496287</v>
      </c>
      <c r="AC65" s="52">
        <f>AC59*MWhPerYearPerMW*VLOOKUP(AC$10,QGenFrct,2)*'Input Page'!$D27</f>
        <v>220153.65499025141</v>
      </c>
      <c r="AD65" s="52">
        <f>AD59*MWhPerYearPerMW*VLOOKUP(AD$10,QGenFrct,2)*'Input Page'!$D27</f>
        <v>276967.50143934862</v>
      </c>
      <c r="AE65" s="52">
        <f>AE59*MWhPerYearPerMW*VLOOKUP(AE$10,QGenFrct,2)*'Input Page'!$D27</f>
        <v>280518.36684241716</v>
      </c>
      <c r="AF65" s="52">
        <f>AF59*MWhPerYearPerMW*VLOOKUP(AF$10,QGenFrct,2)*'Input Page'!$D27</f>
        <v>179318.70285496287</v>
      </c>
      <c r="AG65" s="52">
        <f>AG59*MWhPerYearPerMW*VLOOKUP(AG$10,QGenFrct,2)*'Input Page'!$D27</f>
        <v>220153.65499025141</v>
      </c>
      <c r="AH65" s="52">
        <f>AH59*MWhPerYearPerMW*VLOOKUP(AH$10,QGenFrct,2)*'Input Page'!$D27</f>
        <v>276967.50143934862</v>
      </c>
      <c r="AI65" s="52">
        <f>AI59*MWhPerYearPerMW*VLOOKUP(AI$10,QGenFrct,2)*'Input Page'!$D27</f>
        <v>280518.36684241716</v>
      </c>
      <c r="AJ65" s="52">
        <f>AJ59*MWhPerYearPerMW*VLOOKUP(AJ$10,QGenFrct,2)*'Input Page'!$D27</f>
        <v>179318.70285496287</v>
      </c>
      <c r="AK65" s="52">
        <f>AK59*MWhPerYearPerMW*VLOOKUP(AK$10,QGenFrct,2)*'Input Page'!$D27</f>
        <v>220153.65499025141</v>
      </c>
      <c r="AL65" s="52">
        <f>AL59*MWhPerYearPerMW*VLOOKUP(AL$10,QGenFrct,2)*'Input Page'!$D27</f>
        <v>276967.50143934862</v>
      </c>
      <c r="AM65" s="52">
        <f>AM59*MWhPerYearPerMW*VLOOKUP(AM$10,QGenFrct,2)*'Input Page'!$D27</f>
        <v>280518.36684241716</v>
      </c>
      <c r="AN65" s="52">
        <f>AN59*MWhPerYearPerMW*VLOOKUP(AN$10,QGenFrct,2)*'Input Page'!$D27</f>
        <v>179318.70285496287</v>
      </c>
      <c r="AO65" s="52">
        <f>AO59*MWhPerYearPerMW*VLOOKUP(AO$10,QGenFrct,2)*'Input Page'!$D27</f>
        <v>220153.65499025141</v>
      </c>
      <c r="AP65" s="52">
        <f>AP59*MWhPerYearPerMW*VLOOKUP(AP$10,QGenFrct,2)*'Input Page'!$D27</f>
        <v>276967.50143934862</v>
      </c>
      <c r="AQ65" s="52">
        <f>AQ59*MWhPerYearPerMW*VLOOKUP(AQ$10,QGenFrct,2)*'Input Page'!$D27</f>
        <v>280518.36684241716</v>
      </c>
      <c r="AR65" s="52">
        <f>AR59*MWhPerYearPerMW*VLOOKUP(AR$10,QGenFrct,2)*'Input Page'!$D27</f>
        <v>179318.70285496287</v>
      </c>
      <c r="AS65" s="52">
        <f>AS59*MWhPerYearPerMW*VLOOKUP(AS$10,QGenFrct,2)*'Input Page'!$D27</f>
        <v>220153.65499025141</v>
      </c>
      <c r="AT65" s="52">
        <f>AT59*MWhPerYearPerMW*VLOOKUP(AT$10,QGenFrct,2)*'Input Page'!$D27</f>
        <v>276967.50143934862</v>
      </c>
      <c r="AU65" s="52">
        <f>AU59*MWhPerYearPerMW*VLOOKUP(AU$10,QGenFrct,2)*'Input Page'!$D27</f>
        <v>280287.27732250438</v>
      </c>
      <c r="AV65" s="52">
        <f>AV59*MWhPerYearPerMW*VLOOKUP(AV$10,QGenFrct,2)*'Input Page'!$D27</f>
        <v>179148.935905894</v>
      </c>
      <c r="AW65" s="52">
        <f>AW59*MWhPerYearPerMW*VLOOKUP(AW$10,QGenFrct,2)*'Input Page'!$D27</f>
        <v>217797.96126789381</v>
      </c>
      <c r="AX65" s="52">
        <f>AX59*MWhPerYearPerMW*VLOOKUP(AX$10,QGenFrct,2)*'Input Page'!$D27</f>
        <v>273833.17111187353</v>
      </c>
      <c r="AY65" s="52">
        <f>AY59*MWhPerYearPerMW*VLOOKUP(AY$10,QGenFrct,2)*'Input Page'!$D27</f>
        <v>275847.53149925987</v>
      </c>
      <c r="AZ65" s="52">
        <f>AZ59*MWhPerYearPerMW*VLOOKUP(AZ$10,QGenFrct,2)*'Input Page'!$D27</f>
        <v>175179.43527771009</v>
      </c>
      <c r="BA65" s="52">
        <f>BA59*MWhPerYearPerMW*VLOOKUP(BA$10,QGenFrct,2)*'Input Page'!$D27</f>
        <v>209653.70689249435</v>
      </c>
      <c r="BB65" s="52">
        <f>BB59*MWhPerYearPerMW*VLOOKUP(BB$10,QGenFrct,2)*'Input Page'!$D27</f>
        <v>260029.59185585275</v>
      </c>
      <c r="BC65" s="52">
        <f>BC59*MWhPerYearPerMW*VLOOKUP(BC$10,QGenFrct,2)*'Input Page'!$D27</f>
        <v>262172.90490800014</v>
      </c>
      <c r="BD65" s="52">
        <f>BD59*MWhPerYearPerMW*VLOOKUP(BD$10,QGenFrct,2)*'Input Page'!$D27</f>
        <v>167591.54047916466</v>
      </c>
      <c r="BE65" s="52">
        <f>BE59*MWhPerYearPerMW*VLOOKUP(BE$10,QGenFrct,2)*'Input Page'!$D27</f>
        <v>205755.95068729125</v>
      </c>
      <c r="BF65" s="52">
        <f>BF59*MWhPerYearPerMW*VLOOKUP(BF$10,QGenFrct,2)*'Input Page'!$D27</f>
        <v>258854.26054207614</v>
      </c>
      <c r="BG65" s="52">
        <f>BG59*MWhPerYearPerMW*VLOOKUP(BG$10,QGenFrct,2)*'Input Page'!$D27</f>
        <v>262172.90490800014</v>
      </c>
      <c r="BH65" s="52">
        <f>BH59*MWhPerYearPerMW*VLOOKUP(BH$10,QGenFrct,2)*'Input Page'!$D27</f>
        <v>167591.54047916466</v>
      </c>
      <c r="BL65" s="20"/>
    </row>
    <row r="66" spans="2:64" x14ac:dyDescent="0.25">
      <c r="C66" s="37" t="str">
        <f>C21</f>
        <v>Market Sector B</v>
      </c>
      <c r="E66" s="51">
        <f>E60*MWhPerYearPerMW*VLOOKUP(E$10,QGenFrct,2)*'Input Page'!$D28</f>
        <v>1299.4506405967791</v>
      </c>
      <c r="F66" s="51">
        <f>F60*MWhPerYearPerMW*VLOOKUP(F$10,QGenFrct,2)*'Input Page'!$D28</f>
        <v>2195.8525843050393</v>
      </c>
      <c r="G66" s="51">
        <f>G60*MWhPerYearPerMW*VLOOKUP(G$10,QGenFrct,2)*'Input Page'!$D28</f>
        <v>3750.0820962713769</v>
      </c>
      <c r="H66" s="51">
        <f>H60*MWhPerYearPerMW*VLOOKUP(H$10,QGenFrct,2)*'Input Page'!$D28</f>
        <v>3023.8937454744005</v>
      </c>
      <c r="I66" s="51">
        <f>I60*MWhPerYearPerMW*VLOOKUP(I$10,QGenFrct,2)*'Input Page'!$D28</f>
        <v>7885.5306592688394</v>
      </c>
      <c r="J66" s="51">
        <f>J60*MWhPerYearPerMW*VLOOKUP(J$10,QGenFrct,2)*'Input Page'!$D28</f>
        <v>14733.274254726855</v>
      </c>
      <c r="K66" s="51">
        <f>K60*MWhPerYearPerMW*VLOOKUP(K$10,QGenFrct,2)*'Input Page'!$D28</f>
        <v>17571.036519835568</v>
      </c>
      <c r="L66" s="51">
        <f>L60*MWhPerYearPerMW*VLOOKUP(L$10,QGenFrct,2)*'Input Page'!$D28</f>
        <v>13354.03183605611</v>
      </c>
      <c r="M66" s="51">
        <f>M60*MWhPerYearPerMW*VLOOKUP(M$10,QGenFrct,2)*'Input Page'!$D28</f>
        <v>20291.138955324837</v>
      </c>
      <c r="N66" s="51">
        <f>N60*MWhPerYearPerMW*VLOOKUP(N$10,QGenFrct,2)*'Input Page'!$D28</f>
        <v>30324.604763657459</v>
      </c>
      <c r="O66" s="51">
        <f>O60*MWhPerYearPerMW*VLOOKUP(O$10,QGenFrct,2)*'Input Page'!$D28</f>
        <v>34898.661277869971</v>
      </c>
      <c r="P66" s="51">
        <f>P60*MWhPerYearPerMW*VLOOKUP(P$10,QGenFrct,2)*'Input Page'!$D28</f>
        <v>26100.811188590731</v>
      </c>
      <c r="Q66" s="51">
        <f>Q60*MWhPerYearPerMW*VLOOKUP(Q$10,QGenFrct,2)*'Input Page'!$D28</f>
        <v>44786.5786815307</v>
      </c>
      <c r="R66" s="51">
        <f>R60*MWhPerYearPerMW*VLOOKUP(R$10,QGenFrct,2)*'Input Page'!$D28</f>
        <v>65284.369967924897</v>
      </c>
      <c r="S66" s="51">
        <f>S60*MWhPerYearPerMW*VLOOKUP(S$10,QGenFrct,2)*'Input Page'!$D28</f>
        <v>72365.886628519322</v>
      </c>
      <c r="T66" s="51">
        <f>T60*MWhPerYearPerMW*VLOOKUP(T$10,QGenFrct,2)*'Input Page'!$D28</f>
        <v>49253.027022356968</v>
      </c>
      <c r="U66" s="51">
        <f>U60*MWhPerYearPerMW*VLOOKUP(U$10,QGenFrct,2)*'Input Page'!$D28</f>
        <v>60469.062878933291</v>
      </c>
      <c r="V66" s="51">
        <f>V60*MWhPerYearPerMW*VLOOKUP(V$10,QGenFrct,2)*'Input Page'!$D28</f>
        <v>76073.982331561259</v>
      </c>
      <c r="W66" s="51">
        <f>W60*MWhPerYearPerMW*VLOOKUP(W$10,QGenFrct,2)*'Input Page'!$D28</f>
        <v>77049.289797350502</v>
      </c>
      <c r="X66" s="51">
        <f>X60*MWhPerYearPerMW*VLOOKUP(X$10,QGenFrct,2)*'Input Page'!$D28</f>
        <v>49253.027022356968</v>
      </c>
      <c r="Y66" s="51">
        <f>Y60*MWhPerYearPerMW*VLOOKUP(Y$10,QGenFrct,2)*'Input Page'!$D28</f>
        <v>60469.062878933291</v>
      </c>
      <c r="Z66" s="51">
        <f>Z60*MWhPerYearPerMW*VLOOKUP(Z$10,QGenFrct,2)*'Input Page'!$D28</f>
        <v>76073.982331561259</v>
      </c>
      <c r="AA66" s="51">
        <f>AA60*MWhPerYearPerMW*VLOOKUP(AA$10,QGenFrct,2)*'Input Page'!$D28</f>
        <v>77049.289797350502</v>
      </c>
      <c r="AB66" s="51">
        <f>AB60*MWhPerYearPerMW*VLOOKUP(AB$10,QGenFrct,2)*'Input Page'!$D28</f>
        <v>49253.027022356968</v>
      </c>
      <c r="AC66" s="51">
        <f>AC60*MWhPerYearPerMW*VLOOKUP(AC$10,QGenFrct,2)*'Input Page'!$D28</f>
        <v>60469.062878933291</v>
      </c>
      <c r="AD66" s="51">
        <f>AD60*MWhPerYearPerMW*VLOOKUP(AD$10,QGenFrct,2)*'Input Page'!$D28</f>
        <v>76073.982331561259</v>
      </c>
      <c r="AE66" s="51">
        <f>AE60*MWhPerYearPerMW*VLOOKUP(AE$10,QGenFrct,2)*'Input Page'!$D28</f>
        <v>77049.289797350502</v>
      </c>
      <c r="AF66" s="51">
        <f>AF60*MWhPerYearPerMW*VLOOKUP(AF$10,QGenFrct,2)*'Input Page'!$D28</f>
        <v>49253.027022356968</v>
      </c>
      <c r="AG66" s="51">
        <f>AG60*MWhPerYearPerMW*VLOOKUP(AG$10,QGenFrct,2)*'Input Page'!$D28</f>
        <v>60469.062878933291</v>
      </c>
      <c r="AH66" s="51">
        <f>AH60*MWhPerYearPerMW*VLOOKUP(AH$10,QGenFrct,2)*'Input Page'!$D28</f>
        <v>76073.982331561259</v>
      </c>
      <c r="AI66" s="51">
        <f>AI60*MWhPerYearPerMW*VLOOKUP(AI$10,QGenFrct,2)*'Input Page'!$D28</f>
        <v>77049.289797350502</v>
      </c>
      <c r="AJ66" s="51">
        <f>AJ60*MWhPerYearPerMW*VLOOKUP(AJ$10,QGenFrct,2)*'Input Page'!$D28</f>
        <v>49253.027022356968</v>
      </c>
      <c r="AK66" s="51">
        <f>AK60*MWhPerYearPerMW*VLOOKUP(AK$10,QGenFrct,2)*'Input Page'!$D28</f>
        <v>60469.062878933291</v>
      </c>
      <c r="AL66" s="51">
        <f>AL60*MWhPerYearPerMW*VLOOKUP(AL$10,QGenFrct,2)*'Input Page'!$D28</f>
        <v>76073.982331561259</v>
      </c>
      <c r="AM66" s="51">
        <f>AM60*MWhPerYearPerMW*VLOOKUP(AM$10,QGenFrct,2)*'Input Page'!$D28</f>
        <v>77049.289797350502</v>
      </c>
      <c r="AN66" s="51">
        <f>AN60*MWhPerYearPerMW*VLOOKUP(AN$10,QGenFrct,2)*'Input Page'!$D28</f>
        <v>49253.027022356968</v>
      </c>
      <c r="AO66" s="51">
        <f>AO60*MWhPerYearPerMW*VLOOKUP(AO$10,QGenFrct,2)*'Input Page'!$D28</f>
        <v>60469.062878933291</v>
      </c>
      <c r="AP66" s="51">
        <f>AP60*MWhPerYearPerMW*VLOOKUP(AP$10,QGenFrct,2)*'Input Page'!$D28</f>
        <v>76073.982331561259</v>
      </c>
      <c r="AQ66" s="51">
        <f>AQ60*MWhPerYearPerMW*VLOOKUP(AQ$10,QGenFrct,2)*'Input Page'!$D28</f>
        <v>77049.289797350502</v>
      </c>
      <c r="AR66" s="51">
        <f>AR60*MWhPerYearPerMW*VLOOKUP(AR$10,QGenFrct,2)*'Input Page'!$D28</f>
        <v>49253.027022356968</v>
      </c>
      <c r="AS66" s="51">
        <f>AS60*MWhPerYearPerMW*VLOOKUP(AS$10,QGenFrct,2)*'Input Page'!$D28</f>
        <v>60469.062878933291</v>
      </c>
      <c r="AT66" s="51">
        <f>AT60*MWhPerYearPerMW*VLOOKUP(AT$10,QGenFrct,2)*'Input Page'!$D28</f>
        <v>76073.982331561259</v>
      </c>
      <c r="AU66" s="51">
        <f>AU60*MWhPerYearPerMW*VLOOKUP(AU$10,QGenFrct,2)*'Input Page'!$D28</f>
        <v>77049.289797350502</v>
      </c>
      <c r="AV66" s="51">
        <f>AV60*MWhPerYearPerMW*VLOOKUP(AV$10,QGenFrct,2)*'Input Page'!$D28</f>
        <v>49253.027022356968</v>
      </c>
      <c r="AW66" s="51">
        <f>AW60*MWhPerYearPerMW*VLOOKUP(AW$10,QGenFrct,2)*'Input Page'!$D28</f>
        <v>58276.259526031485</v>
      </c>
      <c r="AX66" s="51">
        <f>AX60*MWhPerYearPerMW*VLOOKUP(AX$10,QGenFrct,2)*'Input Page'!$D28</f>
        <v>70625.169515743488</v>
      </c>
      <c r="AY66" s="51">
        <f>AY60*MWhPerYearPerMW*VLOOKUP(AY$10,QGenFrct,2)*'Input Page'!$D28</f>
        <v>66141.565760423226</v>
      </c>
      <c r="AZ66" s="51">
        <f>AZ60*MWhPerYearPerMW*VLOOKUP(AZ$10,QGenFrct,2)*'Input Page'!$D28</f>
        <v>42280.367986093333</v>
      </c>
      <c r="BA66" s="51">
        <f>BA60*MWhPerYearPerMW*VLOOKUP(BA$10,QGenFrct,2)*'Input Page'!$D28</f>
        <v>45430.450024524776</v>
      </c>
      <c r="BB66" s="51">
        <f>BB60*MWhPerYearPerMW*VLOOKUP(BB$10,QGenFrct,2)*'Input Page'!$D28</f>
        <v>53609.972397513666</v>
      </c>
      <c r="BC66" s="51">
        <f>BC60*MWhPerYearPerMW*VLOOKUP(BC$10,QGenFrct,2)*'Input Page'!$D28</f>
        <v>54297.279735943324</v>
      </c>
      <c r="BD66" s="51">
        <f>BD60*MWhPerYearPerMW*VLOOKUP(BD$10,QGenFrct,2)*'Input Page'!$D28</f>
        <v>34709.020590697946</v>
      </c>
      <c r="BE66" s="51">
        <f>BE60*MWhPerYearPerMW*VLOOKUP(BE$10,QGenFrct,2)*'Input Page'!$D28</f>
        <v>42613.054982639063</v>
      </c>
      <c r="BF66" s="51">
        <f>BF60*MWhPerYearPerMW*VLOOKUP(BF$10,QGenFrct,2)*'Input Page'!$D28</f>
        <v>53609.972397513666</v>
      </c>
      <c r="BG66" s="51">
        <f>BG60*MWhPerYearPerMW*VLOOKUP(BG$10,QGenFrct,2)*'Input Page'!$D28</f>
        <v>54297.279735943324</v>
      </c>
      <c r="BH66" s="51">
        <f>BH60*MWhPerYearPerMW*VLOOKUP(BH$10,QGenFrct,2)*'Input Page'!$D28</f>
        <v>34709.020590697946</v>
      </c>
      <c r="BL66" s="20"/>
    </row>
    <row r="67" spans="2:64" x14ac:dyDescent="0.25">
      <c r="C67" s="37" t="str">
        <f>C22</f>
        <v>Market Sector C</v>
      </c>
      <c r="E67" s="51">
        <f>E61*MWhPerYearPerMW*VLOOKUP(E$10,QGenFrct,2)*'Input Page'!$D29</f>
        <v>0</v>
      </c>
      <c r="F67" s="51">
        <f>F61*MWhPerYearPerMW*VLOOKUP(F$10,QGenFrct,2)*'Input Page'!$D29</f>
        <v>0</v>
      </c>
      <c r="G67" s="51">
        <f>G61*MWhPerYearPerMW*VLOOKUP(G$10,QGenFrct,2)*'Input Page'!$D29</f>
        <v>184.87161593018183</v>
      </c>
      <c r="H67" s="51">
        <f>H61*MWhPerYearPerMW*VLOOKUP(H$10,QGenFrct,2)*'Input Page'!$D29</f>
        <v>135.8135592551065</v>
      </c>
      <c r="I67" s="51">
        <f>I61*MWhPerYearPerMW*VLOOKUP(I$10,QGenFrct,2)*'Input Page'!$D29</f>
        <v>1884.5549778860882</v>
      </c>
      <c r="J67" s="51">
        <f>J61*MWhPerYearPerMW*VLOOKUP(J$10,QGenFrct,2)*'Input Page'!$D29</f>
        <v>2507.4642619800943</v>
      </c>
      <c r="K67" s="51">
        <f>K61*MWhPerYearPerMW*VLOOKUP(K$10,QGenFrct,2)*'Input Page'!$D29</f>
        <v>3736.668274525839</v>
      </c>
      <c r="L67" s="51">
        <f>L61*MWhPerYearPerMW*VLOOKUP(L$10,QGenFrct,2)*'Input Page'!$D29</f>
        <v>3311.4140618022229</v>
      </c>
      <c r="M67" s="51">
        <f>M61*MWhPerYearPerMW*VLOOKUP(M$10,QGenFrct,2)*'Input Page'!$D29</f>
        <v>8399.9584782056718</v>
      </c>
      <c r="N67" s="51">
        <f>N61*MWhPerYearPerMW*VLOOKUP(N$10,QGenFrct,2)*'Input Page'!$D29</f>
        <v>13550.327666796718</v>
      </c>
      <c r="O67" s="51">
        <f>O61*MWhPerYearPerMW*VLOOKUP(O$10,QGenFrct,2)*'Input Page'!$D29</f>
        <v>16064.044560520646</v>
      </c>
      <c r="P67" s="51">
        <f>P61*MWhPerYearPerMW*VLOOKUP(P$10,QGenFrct,2)*'Input Page'!$D29</f>
        <v>11688.08090323599</v>
      </c>
      <c r="Q67" s="51">
        <f>Q61*MWhPerYearPerMW*VLOOKUP(Q$10,QGenFrct,2)*'Input Page'!$D29</f>
        <v>21973.152907303229</v>
      </c>
      <c r="R67" s="51">
        <f>R61*MWhPerYearPerMW*VLOOKUP(R$10,QGenFrct,2)*'Input Page'!$D29</f>
        <v>36138.322920415427</v>
      </c>
      <c r="S67" s="51">
        <f>S61*MWhPerYearPerMW*VLOOKUP(S$10,QGenFrct,2)*'Input Page'!$D29</f>
        <v>40764.659791689475</v>
      </c>
      <c r="T67" s="51">
        <f>T61*MWhPerYearPerMW*VLOOKUP(T$10,QGenFrct,2)*'Input Page'!$D29</f>
        <v>27832.53792141781</v>
      </c>
      <c r="U67" s="51">
        <f>U61*MWhPerYearPerMW*VLOOKUP(U$10,QGenFrct,2)*'Input Page'!$D29</f>
        <v>34170.640616394136</v>
      </c>
      <c r="V67" s="51">
        <f>V61*MWhPerYearPerMW*VLOOKUP(V$10,QGenFrct,2)*'Input Page'!$D29</f>
        <v>42988.870452882955</v>
      </c>
      <c r="W67" s="51">
        <f>W61*MWhPerYearPerMW*VLOOKUP(W$10,QGenFrct,2)*'Input Page'!$D29</f>
        <v>43540.0098176635</v>
      </c>
      <c r="X67" s="51">
        <f>X61*MWhPerYearPerMW*VLOOKUP(X$10,QGenFrct,2)*'Input Page'!$D29</f>
        <v>27832.53792141781</v>
      </c>
      <c r="Y67" s="51">
        <f>Y61*MWhPerYearPerMW*VLOOKUP(Y$10,QGenFrct,2)*'Input Page'!$D29</f>
        <v>34170.640616394136</v>
      </c>
      <c r="Z67" s="51">
        <f>Z61*MWhPerYearPerMW*VLOOKUP(Z$10,QGenFrct,2)*'Input Page'!$D29</f>
        <v>42988.870452882955</v>
      </c>
      <c r="AA67" s="51">
        <f>AA61*MWhPerYearPerMW*VLOOKUP(AA$10,QGenFrct,2)*'Input Page'!$D29</f>
        <v>43540.0098176635</v>
      </c>
      <c r="AB67" s="51">
        <f>AB61*MWhPerYearPerMW*VLOOKUP(AB$10,QGenFrct,2)*'Input Page'!$D29</f>
        <v>27832.53792141781</v>
      </c>
      <c r="AC67" s="51">
        <f>AC61*MWhPerYearPerMW*VLOOKUP(AC$10,QGenFrct,2)*'Input Page'!$D29</f>
        <v>34170.640616394136</v>
      </c>
      <c r="AD67" s="51">
        <f>AD61*MWhPerYearPerMW*VLOOKUP(AD$10,QGenFrct,2)*'Input Page'!$D29</f>
        <v>42988.870452882955</v>
      </c>
      <c r="AE67" s="51">
        <f>AE61*MWhPerYearPerMW*VLOOKUP(AE$10,QGenFrct,2)*'Input Page'!$D29</f>
        <v>43540.0098176635</v>
      </c>
      <c r="AF67" s="51">
        <f>AF61*MWhPerYearPerMW*VLOOKUP(AF$10,QGenFrct,2)*'Input Page'!$D29</f>
        <v>27832.53792141781</v>
      </c>
      <c r="AG67" s="51">
        <f>AG61*MWhPerYearPerMW*VLOOKUP(AG$10,QGenFrct,2)*'Input Page'!$D29</f>
        <v>34170.640616394136</v>
      </c>
      <c r="AH67" s="51">
        <f>AH61*MWhPerYearPerMW*VLOOKUP(AH$10,QGenFrct,2)*'Input Page'!$D29</f>
        <v>42988.870452882955</v>
      </c>
      <c r="AI67" s="51">
        <f>AI61*MWhPerYearPerMW*VLOOKUP(AI$10,QGenFrct,2)*'Input Page'!$D29</f>
        <v>43540.0098176635</v>
      </c>
      <c r="AJ67" s="51">
        <f>AJ61*MWhPerYearPerMW*VLOOKUP(AJ$10,QGenFrct,2)*'Input Page'!$D29</f>
        <v>27832.53792141781</v>
      </c>
      <c r="AK67" s="51">
        <f>AK61*MWhPerYearPerMW*VLOOKUP(AK$10,QGenFrct,2)*'Input Page'!$D29</f>
        <v>34170.640616394136</v>
      </c>
      <c r="AL67" s="51">
        <f>AL61*MWhPerYearPerMW*VLOOKUP(AL$10,QGenFrct,2)*'Input Page'!$D29</f>
        <v>42988.870452882955</v>
      </c>
      <c r="AM67" s="51">
        <f>AM61*MWhPerYearPerMW*VLOOKUP(AM$10,QGenFrct,2)*'Input Page'!$D29</f>
        <v>43540.0098176635</v>
      </c>
      <c r="AN67" s="51">
        <f>AN61*MWhPerYearPerMW*VLOOKUP(AN$10,QGenFrct,2)*'Input Page'!$D29</f>
        <v>27832.53792141781</v>
      </c>
      <c r="AO67" s="51">
        <f>AO61*MWhPerYearPerMW*VLOOKUP(AO$10,QGenFrct,2)*'Input Page'!$D29</f>
        <v>34170.640616394136</v>
      </c>
      <c r="AP67" s="51">
        <f>AP61*MWhPerYearPerMW*VLOOKUP(AP$10,QGenFrct,2)*'Input Page'!$D29</f>
        <v>42988.870452882955</v>
      </c>
      <c r="AQ67" s="51">
        <f>AQ61*MWhPerYearPerMW*VLOOKUP(AQ$10,QGenFrct,2)*'Input Page'!$D29</f>
        <v>43540.0098176635</v>
      </c>
      <c r="AR67" s="51">
        <f>AR61*MWhPerYearPerMW*VLOOKUP(AR$10,QGenFrct,2)*'Input Page'!$D29</f>
        <v>27832.53792141781</v>
      </c>
      <c r="AS67" s="51" t="e">
        <f>AS61*MWhPerYearPerMW*VLOOKUP(AS$10,QGenFrct,2)*'Input Page'!$D29</f>
        <v>#REF!</v>
      </c>
      <c r="AT67" s="51" t="e">
        <f>AT61*MWhPerYearPerMW*VLOOKUP(AT$10,QGenFrct,2)*'Input Page'!$D29</f>
        <v>#REF!</v>
      </c>
      <c r="AU67" s="51" t="e">
        <f>AU61*MWhPerYearPerMW*VLOOKUP(AU$10,QGenFrct,2)*'Input Page'!$D29</f>
        <v>#REF!</v>
      </c>
      <c r="AV67" s="51" t="e">
        <f>AV61*MWhPerYearPerMW*VLOOKUP(AV$10,QGenFrct,2)*'Input Page'!$D29</f>
        <v>#REF!</v>
      </c>
      <c r="AW67" s="51" t="e">
        <f>AW61*MWhPerYearPerMW*VLOOKUP(AW$10,QGenFrct,2)*'Input Page'!$D29</f>
        <v>#REF!</v>
      </c>
      <c r="AX67" s="51" t="e">
        <f>AX61*MWhPerYearPerMW*VLOOKUP(AX$10,QGenFrct,2)*'Input Page'!$D29</f>
        <v>#REF!</v>
      </c>
      <c r="AY67" s="51" t="e">
        <f>AY61*MWhPerYearPerMW*VLOOKUP(AY$10,QGenFrct,2)*'Input Page'!$D29</f>
        <v>#REF!</v>
      </c>
      <c r="AZ67" s="51" t="e">
        <f>AZ61*MWhPerYearPerMW*VLOOKUP(AZ$10,QGenFrct,2)*'Input Page'!$D29</f>
        <v>#REF!</v>
      </c>
      <c r="BA67" s="51" t="e">
        <f>BA61*MWhPerYearPerMW*VLOOKUP(BA$10,QGenFrct,2)*'Input Page'!$D29</f>
        <v>#REF!</v>
      </c>
      <c r="BB67" s="51" t="e">
        <f>BB61*MWhPerYearPerMW*VLOOKUP(BB$10,QGenFrct,2)*'Input Page'!$D29</f>
        <v>#REF!</v>
      </c>
      <c r="BC67" s="51" t="e">
        <f>BC61*MWhPerYearPerMW*VLOOKUP(BC$10,QGenFrct,2)*'Input Page'!$D29</f>
        <v>#REF!</v>
      </c>
      <c r="BD67" s="51" t="e">
        <f>BD61*MWhPerYearPerMW*VLOOKUP(BD$10,QGenFrct,2)*'Input Page'!$D29</f>
        <v>#REF!</v>
      </c>
      <c r="BE67" s="51" t="e">
        <f>BE61*MWhPerYearPerMW*VLOOKUP(BE$10,QGenFrct,2)*'Input Page'!$D29</f>
        <v>#REF!</v>
      </c>
      <c r="BF67" s="51" t="e">
        <f>BF61*MWhPerYearPerMW*VLOOKUP(BF$10,QGenFrct,2)*'Input Page'!$D29</f>
        <v>#REF!</v>
      </c>
      <c r="BG67" s="51" t="e">
        <f>BG61*MWhPerYearPerMW*VLOOKUP(BG$10,QGenFrct,2)*'Input Page'!$D29</f>
        <v>#REF!</v>
      </c>
      <c r="BH67" s="51" t="e">
        <f>BH61*MWhPerYearPerMW*VLOOKUP(BH$10,QGenFrct,2)*'Input Page'!$D29</f>
        <v>#REF!</v>
      </c>
      <c r="BL67" s="20"/>
    </row>
    <row r="68" spans="2:64" x14ac:dyDescent="0.25">
      <c r="C68" s="37" t="str">
        <f>C23</f>
        <v>Managed Growth</v>
      </c>
      <c r="E68" s="51">
        <f>E62*MWhPerYearPerMW*VLOOKUP(E$10,QGenFrct,2)*'Input Page'!$D30</f>
        <v>0</v>
      </c>
      <c r="F68" s="51">
        <f>F62*MWhPerYearPerMW*VLOOKUP(F$10,QGenFrct,2)*'Input Page'!$D30</f>
        <v>0</v>
      </c>
      <c r="G68" s="51">
        <f>G62*MWhPerYearPerMW*VLOOKUP(G$10,QGenFrct,2)*'Input Page'!$D30</f>
        <v>0</v>
      </c>
      <c r="H68" s="51">
        <f>H62*MWhPerYearPerMW*VLOOKUP(H$10,QGenFrct,2)*'Input Page'!$D30</f>
        <v>0</v>
      </c>
      <c r="I68" s="51">
        <f>I62*MWhPerYearPerMW*VLOOKUP(I$10,QGenFrct,2)*'Input Page'!$D30</f>
        <v>1705.5137189236361</v>
      </c>
      <c r="J68" s="51">
        <f>J62*MWhPerYearPerMW*VLOOKUP(J$10,QGenFrct,2)*'Input Page'!$D30</f>
        <v>4237.965523413819</v>
      </c>
      <c r="K68" s="51">
        <f>K62*MWhPerYearPerMW*VLOOKUP(K$10,QGenFrct,2)*'Input Page'!$D30</f>
        <v>8483.7853620545429</v>
      </c>
      <c r="L68" s="51">
        <f>L62*MWhPerYearPerMW*VLOOKUP(L$10,QGenFrct,2)*'Input Page'!$D30</f>
        <v>5423.1792504272717</v>
      </c>
      <c r="M68" s="51">
        <f>M62*MWhPerYearPerMW*VLOOKUP(M$10,QGenFrct,2)*'Input Page'!$D30</f>
        <v>11696.69888676218</v>
      </c>
      <c r="N68" s="51">
        <f>N62*MWhPerYearPerMW*VLOOKUP(N$10,QGenFrct,2)*'Input Page'!$D30</f>
        <v>17472.007726481457</v>
      </c>
      <c r="O68" s="51">
        <f>O62*MWhPerYearPerMW*VLOOKUP(O$10,QGenFrct,2)*'Input Page'!$D30</f>
        <v>19517.331280084363</v>
      </c>
      <c r="P68" s="51">
        <f>P62*MWhPerYearPerMW*VLOOKUP(P$10,QGenFrct,2)*'Input Page'!$D30</f>
        <v>12631.503893310544</v>
      </c>
      <c r="Q68" s="51">
        <f>Q62*MWhPerYearPerMW*VLOOKUP(Q$10,QGenFrct,2)*'Input Page'!$D30</f>
        <v>18557.356905198543</v>
      </c>
      <c r="R68" s="51">
        <f>R62*MWhPerYearPerMW*VLOOKUP(R$10,QGenFrct,2)*'Input Page'!$D30</f>
        <v>27662.197181026906</v>
      </c>
      <c r="S68" s="51">
        <f>S62*MWhPerYearPerMW*VLOOKUP(S$10,QGenFrct,2)*'Input Page'!$D30</f>
        <v>28745.370116447993</v>
      </c>
      <c r="T68" s="51">
        <f>T62*MWhPerYearPerMW*VLOOKUP(T$10,QGenFrct,2)*'Input Page'!$D30</f>
        <v>18375.204947855997</v>
      </c>
      <c r="U68" s="51">
        <f>U62*MWhPerYearPerMW*VLOOKUP(U$10,QGenFrct,2)*'Input Page'!$D30</f>
        <v>22559.657559743995</v>
      </c>
      <c r="V68" s="51">
        <f>V62*MWhPerYearPerMW*VLOOKUP(V$10,QGenFrct,2)*'Input Page'!$D30</f>
        <v>28381.504671936</v>
      </c>
      <c r="W68" s="51">
        <f>W62*MWhPerYearPerMW*VLOOKUP(W$10,QGenFrct,2)*'Input Page'!$D30</f>
        <v>28745.370116447993</v>
      </c>
      <c r="X68" s="51">
        <f>X62*MWhPerYearPerMW*VLOOKUP(X$10,QGenFrct,2)*'Input Page'!$D30</f>
        <v>18375.204947855997</v>
      </c>
      <c r="Y68" s="51">
        <f>Y62*MWhPerYearPerMW*VLOOKUP(Y$10,QGenFrct,2)*'Input Page'!$D30</f>
        <v>22559.657559743995</v>
      </c>
      <c r="Z68" s="51">
        <f>Z62*MWhPerYearPerMW*VLOOKUP(Z$10,QGenFrct,2)*'Input Page'!$D30</f>
        <v>28381.504671936</v>
      </c>
      <c r="AA68" s="51">
        <f>AA62*MWhPerYearPerMW*VLOOKUP(AA$10,QGenFrct,2)*'Input Page'!$D30</f>
        <v>28745.370116447993</v>
      </c>
      <c r="AB68" s="51">
        <f>AB62*MWhPerYearPerMW*VLOOKUP(AB$10,QGenFrct,2)*'Input Page'!$D30</f>
        <v>18375.204947855997</v>
      </c>
      <c r="AC68" s="51">
        <f>AC62*MWhPerYearPerMW*VLOOKUP(AC$10,QGenFrct,2)*'Input Page'!$D30</f>
        <v>22559.657559743995</v>
      </c>
      <c r="AD68" s="51">
        <f>AD62*MWhPerYearPerMW*VLOOKUP(AD$10,QGenFrct,2)*'Input Page'!$D30</f>
        <v>28381.504671936</v>
      </c>
      <c r="AE68" s="51">
        <f>AE62*MWhPerYearPerMW*VLOOKUP(AE$10,QGenFrct,2)*'Input Page'!$D30</f>
        <v>28745.370116447993</v>
      </c>
      <c r="AF68" s="51">
        <f>AF62*MWhPerYearPerMW*VLOOKUP(AF$10,QGenFrct,2)*'Input Page'!$D30</f>
        <v>18375.204947855997</v>
      </c>
      <c r="AG68" s="51">
        <f>AG62*MWhPerYearPerMW*VLOOKUP(AG$10,QGenFrct,2)*'Input Page'!$D30</f>
        <v>22559.657559743995</v>
      </c>
      <c r="AH68" s="51">
        <f>AH62*MWhPerYearPerMW*VLOOKUP(AH$10,QGenFrct,2)*'Input Page'!$D30</f>
        <v>28381.504671936</v>
      </c>
      <c r="AI68" s="51">
        <f>AI62*MWhPerYearPerMW*VLOOKUP(AI$10,QGenFrct,2)*'Input Page'!$D30</f>
        <v>28745.370116447993</v>
      </c>
      <c r="AJ68" s="51">
        <f>AJ62*MWhPerYearPerMW*VLOOKUP(AJ$10,QGenFrct,2)*'Input Page'!$D30</f>
        <v>18375.204947855997</v>
      </c>
      <c r="AK68" s="51">
        <f>AK62*MWhPerYearPerMW*VLOOKUP(AK$10,QGenFrct,2)*'Input Page'!$D30</f>
        <v>22559.657559743995</v>
      </c>
      <c r="AL68" s="51">
        <f>AL62*MWhPerYearPerMW*VLOOKUP(AL$10,QGenFrct,2)*'Input Page'!$D30</f>
        <v>28381.504671936</v>
      </c>
      <c r="AM68" s="51">
        <f>AM62*MWhPerYearPerMW*VLOOKUP(AM$10,QGenFrct,2)*'Input Page'!$D30</f>
        <v>28745.370116447993</v>
      </c>
      <c r="AN68" s="51">
        <f>AN62*MWhPerYearPerMW*VLOOKUP(AN$10,QGenFrct,2)*'Input Page'!$D30</f>
        <v>18375.204947855997</v>
      </c>
      <c r="AO68" s="51">
        <f>AO62*MWhPerYearPerMW*VLOOKUP(AO$10,QGenFrct,2)*'Input Page'!$D30</f>
        <v>22559.657559743995</v>
      </c>
      <c r="AP68" s="51">
        <f>AP62*MWhPerYearPerMW*VLOOKUP(AP$10,QGenFrct,2)*'Input Page'!$D30</f>
        <v>28381.504671936</v>
      </c>
      <c r="AQ68" s="51">
        <f>AQ62*MWhPerYearPerMW*VLOOKUP(AQ$10,QGenFrct,2)*'Input Page'!$D30</f>
        <v>28745.370116447993</v>
      </c>
      <c r="AR68" s="51">
        <f>AR62*MWhPerYearPerMW*VLOOKUP(AR$10,QGenFrct,2)*'Input Page'!$D30</f>
        <v>18375.204947855997</v>
      </c>
      <c r="AS68" s="51" t="e">
        <f>AS62*MWhPerYearPerMW*VLOOKUP(AS$10,QGenFrct,2)*'Input Page'!$D30</f>
        <v>#REF!</v>
      </c>
      <c r="AT68" s="51" t="e">
        <f>AT62*MWhPerYearPerMW*VLOOKUP(AT$10,QGenFrct,2)*'Input Page'!$D30</f>
        <v>#REF!</v>
      </c>
      <c r="AU68" s="51" t="e">
        <f>AU62*MWhPerYearPerMW*VLOOKUP(AU$10,QGenFrct,2)*'Input Page'!$D30</f>
        <v>#REF!</v>
      </c>
      <c r="AV68" s="51" t="e">
        <f>AV62*MWhPerYearPerMW*VLOOKUP(AV$10,QGenFrct,2)*'Input Page'!$D30</f>
        <v>#REF!</v>
      </c>
      <c r="AW68" s="51" t="e">
        <f>AW62*MWhPerYearPerMW*VLOOKUP(AW$10,QGenFrct,2)*'Input Page'!$D30</f>
        <v>#REF!</v>
      </c>
      <c r="AX68" s="51" t="e">
        <f>AX62*MWhPerYearPerMW*VLOOKUP(AX$10,QGenFrct,2)*'Input Page'!$D30</f>
        <v>#REF!</v>
      </c>
      <c r="AY68" s="51" t="e">
        <f>AY62*MWhPerYearPerMW*VLOOKUP(AY$10,QGenFrct,2)*'Input Page'!$D30</f>
        <v>#REF!</v>
      </c>
      <c r="AZ68" s="51" t="e">
        <f>AZ62*MWhPerYearPerMW*VLOOKUP(AZ$10,QGenFrct,2)*'Input Page'!$D30</f>
        <v>#REF!</v>
      </c>
      <c r="BA68" s="51" t="e">
        <f>BA62*MWhPerYearPerMW*VLOOKUP(BA$10,QGenFrct,2)*'Input Page'!$D30</f>
        <v>#REF!</v>
      </c>
      <c r="BB68" s="51" t="e">
        <f>BB62*MWhPerYearPerMW*VLOOKUP(BB$10,QGenFrct,2)*'Input Page'!$D30</f>
        <v>#REF!</v>
      </c>
      <c r="BC68" s="51" t="e">
        <f>BC62*MWhPerYearPerMW*VLOOKUP(BC$10,QGenFrct,2)*'Input Page'!$D30</f>
        <v>#REF!</v>
      </c>
      <c r="BD68" s="51" t="e">
        <f>BD62*MWhPerYearPerMW*VLOOKUP(BD$10,QGenFrct,2)*'Input Page'!$D30</f>
        <v>#REF!</v>
      </c>
      <c r="BE68" s="51" t="e">
        <f>BE62*MWhPerYearPerMW*VLOOKUP(BE$10,QGenFrct,2)*'Input Page'!$D30</f>
        <v>#REF!</v>
      </c>
      <c r="BF68" s="51" t="e">
        <f>BF62*MWhPerYearPerMW*VLOOKUP(BF$10,QGenFrct,2)*'Input Page'!$D30</f>
        <v>#REF!</v>
      </c>
      <c r="BG68" s="51" t="e">
        <f>BG62*MWhPerYearPerMW*VLOOKUP(BG$10,QGenFrct,2)*'Input Page'!$D30</f>
        <v>#REF!</v>
      </c>
      <c r="BH68" s="51" t="e">
        <f>BH62*MWhPerYearPerMW*VLOOKUP(BH$10,QGenFrct,2)*'Input Page'!$D30</f>
        <v>#REF!</v>
      </c>
      <c r="BL68" s="20"/>
    </row>
    <row r="70" spans="2:64" ht="15.75" thickBot="1" x14ac:dyDescent="0.3"/>
    <row r="71" spans="2:64" ht="21.75" thickBot="1" x14ac:dyDescent="0.4">
      <c r="B71" s="29" t="s">
        <v>63</v>
      </c>
      <c r="E71" s="145">
        <f>H9</f>
        <v>2014</v>
      </c>
      <c r="F71" s="146"/>
      <c r="G71" s="146"/>
      <c r="H71" s="147"/>
      <c r="I71" s="145">
        <f>L9</f>
        <v>2015</v>
      </c>
      <c r="J71" s="146"/>
      <c r="K71" s="146"/>
      <c r="L71" s="147"/>
      <c r="M71" s="145">
        <f>P9</f>
        <v>2016</v>
      </c>
      <c r="N71" s="146"/>
      <c r="O71" s="146"/>
      <c r="P71" s="147"/>
      <c r="Q71" s="145">
        <f>T9</f>
        <v>2017</v>
      </c>
      <c r="R71" s="146"/>
      <c r="S71" s="146"/>
      <c r="T71" s="147"/>
      <c r="U71" s="145">
        <f>X9</f>
        <v>2018</v>
      </c>
      <c r="V71" s="146"/>
      <c r="W71" s="146"/>
      <c r="X71" s="147"/>
      <c r="Y71" s="145">
        <f>AB9</f>
        <v>2019</v>
      </c>
      <c r="Z71" s="146"/>
      <c r="AA71" s="146"/>
      <c r="AB71" s="147"/>
      <c r="AC71" s="145">
        <f>AF9</f>
        <v>2020</v>
      </c>
      <c r="AD71" s="146"/>
      <c r="AE71" s="146"/>
      <c r="AF71" s="147"/>
      <c r="AG71" s="145">
        <f>AJ9</f>
        <v>2021</v>
      </c>
      <c r="AH71" s="146"/>
      <c r="AI71" s="146"/>
      <c r="AJ71" s="147"/>
      <c r="AK71" s="145">
        <f>AN9</f>
        <v>2022</v>
      </c>
      <c r="AL71" s="146"/>
      <c r="AM71" s="146"/>
      <c r="AN71" s="147"/>
      <c r="AO71" s="145">
        <f>AR9</f>
        <v>2023</v>
      </c>
      <c r="AP71" s="146"/>
      <c r="AQ71" s="146"/>
      <c r="AR71" s="147"/>
      <c r="AS71" s="145">
        <f>AV9</f>
        <v>2024</v>
      </c>
      <c r="AT71" s="146"/>
      <c r="AU71" s="146"/>
      <c r="AV71" s="147"/>
      <c r="AW71" s="145">
        <f>AZ9</f>
        <v>2025</v>
      </c>
      <c r="AX71" s="146"/>
      <c r="AY71" s="146"/>
      <c r="AZ71" s="147"/>
      <c r="BA71" s="145">
        <f>BD9</f>
        <v>2026</v>
      </c>
      <c r="BB71" s="146"/>
      <c r="BC71" s="146"/>
      <c r="BD71" s="147"/>
      <c r="BE71" s="145">
        <f>BH9</f>
        <v>2027</v>
      </c>
      <c r="BF71" s="146"/>
      <c r="BG71" s="146"/>
      <c r="BH71" s="147"/>
    </row>
    <row r="73" spans="2:64" x14ac:dyDescent="0.25">
      <c r="C73" s="33" t="s">
        <v>64</v>
      </c>
      <c r="E73" s="140">
        <f>SUM(E65:H68)</f>
        <v>28217.904063182032</v>
      </c>
      <c r="F73" s="140"/>
      <c r="G73" s="140"/>
      <c r="H73" s="140"/>
      <c r="I73" s="140">
        <f>SUM(I65:L68)</f>
        <v>239998.76607125552</v>
      </c>
      <c r="J73" s="140"/>
      <c r="K73" s="140"/>
      <c r="L73" s="140"/>
      <c r="M73" s="140">
        <v>377836</v>
      </c>
      <c r="N73" s="140"/>
      <c r="O73" s="140"/>
      <c r="P73" s="140"/>
      <c r="Q73" s="140">
        <f>SUM(Q65:T68)</f>
        <v>1304353.3911706153</v>
      </c>
      <c r="R73" s="140"/>
      <c r="S73" s="140"/>
      <c r="T73" s="140"/>
      <c r="U73" s="140">
        <f>SUM(U65:X68)</f>
        <v>1466397.3842615245</v>
      </c>
      <c r="V73" s="140"/>
      <c r="W73" s="140"/>
      <c r="X73" s="140"/>
      <c r="Y73" s="140">
        <f>SUM(Y65:AB68)</f>
        <v>1466397.3842615245</v>
      </c>
      <c r="Z73" s="140"/>
      <c r="AA73" s="140"/>
      <c r="AB73" s="140"/>
      <c r="AC73" s="140">
        <f>SUM(AC65:AF68)</f>
        <v>1466397.3842615245</v>
      </c>
      <c r="AD73" s="140"/>
      <c r="AE73" s="140"/>
      <c r="AF73" s="140"/>
      <c r="AG73" s="140">
        <f>SUM(AG65:AJ68)</f>
        <v>1466397.3842615245</v>
      </c>
      <c r="AH73" s="140"/>
      <c r="AI73" s="140"/>
      <c r="AJ73" s="140"/>
      <c r="AK73" s="140">
        <f>SUM(AK65:AN68)</f>
        <v>1466397.3842615245</v>
      </c>
      <c r="AL73" s="140"/>
      <c r="AM73" s="140"/>
      <c r="AN73" s="140"/>
      <c r="AO73" s="140">
        <f>SUM(AO65:AR68)</f>
        <v>1466397.3842615245</v>
      </c>
      <c r="AP73" s="140"/>
      <c r="AQ73" s="140"/>
      <c r="AR73" s="140"/>
      <c r="AS73" s="140" t="e">
        <f>SUM(AS65:AV68)</f>
        <v>#REF!</v>
      </c>
      <c r="AT73" s="140"/>
      <c r="AU73" s="140"/>
      <c r="AV73" s="140"/>
      <c r="AW73" s="140" t="e">
        <f>SUM(AW65:AZ68)</f>
        <v>#REF!</v>
      </c>
      <c r="AX73" s="140"/>
      <c r="AY73" s="140"/>
      <c r="AZ73" s="140"/>
      <c r="BA73" s="140" t="e">
        <f>SUM(BA65:BD68)</f>
        <v>#REF!</v>
      </c>
      <c r="BB73" s="140"/>
      <c r="BC73" s="140"/>
      <c r="BD73" s="140"/>
      <c r="BE73" s="140" t="e">
        <f>SUM(BE65:BH68)</f>
        <v>#REF!</v>
      </c>
      <c r="BF73" s="140"/>
      <c r="BG73" s="140"/>
      <c r="BH73" s="140"/>
    </row>
    <row r="74" spans="2:64" x14ac:dyDescent="0.25">
      <c r="C74" s="33" t="s">
        <v>65</v>
      </c>
      <c r="E74" s="140">
        <f>SUM(E49:H51)</f>
        <v>0</v>
      </c>
      <c r="F74" s="140"/>
      <c r="G74" s="140"/>
      <c r="H74" s="140"/>
      <c r="I74" s="140">
        <f t="shared" ref="I74" si="15">SUM(I49:L51)</f>
        <v>0</v>
      </c>
      <c r="J74" s="140"/>
      <c r="K74" s="140"/>
      <c r="L74" s="140"/>
      <c r="M74" s="140">
        <f t="shared" ref="M74" si="16">SUM(M49:P51)</f>
        <v>41</v>
      </c>
      <c r="N74" s="140"/>
      <c r="O74" s="140"/>
      <c r="P74" s="140"/>
      <c r="Q74" s="140">
        <f t="shared" ref="Q74" si="17">SUM(Q49:T51)</f>
        <v>70053</v>
      </c>
      <c r="R74" s="140"/>
      <c r="S74" s="140"/>
      <c r="T74" s="140"/>
      <c r="U74" s="140">
        <f t="shared" ref="U74" si="18">SUM(U49:X51)</f>
        <v>0</v>
      </c>
      <c r="V74" s="140"/>
      <c r="W74" s="140"/>
      <c r="X74" s="140"/>
      <c r="Y74" s="140">
        <f t="shared" ref="Y74" si="19">SUM(Y49:AB51)</f>
        <v>0</v>
      </c>
      <c r="Z74" s="140"/>
      <c r="AA74" s="140"/>
      <c r="AB74" s="140"/>
      <c r="AC74" s="140">
        <f t="shared" ref="AC74" si="20">SUM(AC49:AF51)</f>
        <v>0</v>
      </c>
      <c r="AD74" s="140"/>
      <c r="AE74" s="140"/>
      <c r="AF74" s="140"/>
      <c r="AG74" s="140">
        <f t="shared" ref="AG74" si="21">SUM(AG49:AJ51)</f>
        <v>0</v>
      </c>
      <c r="AH74" s="140"/>
      <c r="AI74" s="140"/>
      <c r="AJ74" s="140"/>
      <c r="AK74" s="140">
        <f t="shared" ref="AK74" si="22">SUM(AK49:AN51)</f>
        <v>0</v>
      </c>
      <c r="AL74" s="140"/>
      <c r="AM74" s="140"/>
      <c r="AN74" s="140"/>
      <c r="AO74" s="140">
        <f t="shared" ref="AO74" si="23">SUM(AO49:AR51)</f>
        <v>0</v>
      </c>
      <c r="AP74" s="140"/>
      <c r="AQ74" s="140"/>
      <c r="AR74" s="140"/>
      <c r="AS74" s="140">
        <f t="shared" ref="AS74" si="24">SUM(AS49:AV51)</f>
        <v>0</v>
      </c>
      <c r="AT74" s="140"/>
      <c r="AU74" s="140"/>
      <c r="AV74" s="140"/>
      <c r="AW74" s="140">
        <f t="shared" ref="AW74" si="25">SUM(AW49:AZ51)</f>
        <v>0</v>
      </c>
      <c r="AX74" s="140"/>
      <c r="AY74" s="140"/>
      <c r="AZ74" s="140"/>
      <c r="BA74" s="140">
        <f t="shared" ref="BA74" si="26">SUM(BA49:BD51)</f>
        <v>0</v>
      </c>
      <c r="BB74" s="140"/>
      <c r="BC74" s="140"/>
      <c r="BD74" s="140"/>
      <c r="BE74" s="140">
        <f t="shared" ref="BE74" si="27">SUM(BE49:BH51)</f>
        <v>0</v>
      </c>
      <c r="BF74" s="140"/>
      <c r="BG74" s="140"/>
      <c r="BH74" s="140"/>
    </row>
    <row r="75" spans="2:64" x14ac:dyDescent="0.25">
      <c r="C75" s="33" t="s">
        <v>66</v>
      </c>
      <c r="E75" s="140">
        <f>E54</f>
        <v>0</v>
      </c>
      <c r="F75" s="140"/>
      <c r="G75" s="140"/>
      <c r="H75" s="140"/>
      <c r="I75" s="140">
        <f t="shared" ref="I75" si="28">I54</f>
        <v>0</v>
      </c>
      <c r="J75" s="140"/>
      <c r="K75" s="140"/>
      <c r="L75" s="140"/>
      <c r="M75" s="140">
        <f t="shared" ref="M75" si="29">M54</f>
        <v>0</v>
      </c>
      <c r="N75" s="140"/>
      <c r="O75" s="140"/>
      <c r="P75" s="140"/>
      <c r="Q75" s="140">
        <f t="shared" ref="Q75" si="30">Q54</f>
        <v>0</v>
      </c>
      <c r="R75" s="140"/>
      <c r="S75" s="140"/>
      <c r="T75" s="140"/>
      <c r="U75" s="140">
        <f t="shared" ref="U75" si="31">U54</f>
        <v>0</v>
      </c>
      <c r="V75" s="140"/>
      <c r="W75" s="140"/>
      <c r="X75" s="140"/>
      <c r="Y75" s="140">
        <f t="shared" ref="Y75" si="32">Y54</f>
        <v>0</v>
      </c>
      <c r="Z75" s="140"/>
      <c r="AA75" s="140"/>
      <c r="AB75" s="140"/>
      <c r="AC75" s="140">
        <f t="shared" ref="AC75" si="33">AC54</f>
        <v>0</v>
      </c>
      <c r="AD75" s="140"/>
      <c r="AE75" s="140"/>
      <c r="AF75" s="140"/>
      <c r="AG75" s="140">
        <f t="shared" ref="AG75" si="34">AG54</f>
        <v>0</v>
      </c>
      <c r="AH75" s="140"/>
      <c r="AI75" s="140"/>
      <c r="AJ75" s="140"/>
      <c r="AK75" s="140">
        <f t="shared" ref="AK75" si="35">AK54</f>
        <v>0</v>
      </c>
      <c r="AL75" s="140"/>
      <c r="AM75" s="140"/>
      <c r="AN75" s="140"/>
      <c r="AO75" s="140">
        <f t="shared" ref="AO75" si="36">AO54</f>
        <v>0</v>
      </c>
      <c r="AP75" s="140"/>
      <c r="AQ75" s="140"/>
      <c r="AR75" s="140"/>
      <c r="AS75" s="140">
        <f t="shared" ref="AS75" si="37">AS54</f>
        <v>0</v>
      </c>
      <c r="AT75" s="140"/>
      <c r="AU75" s="140"/>
      <c r="AV75" s="140"/>
      <c r="AW75" s="140">
        <f t="shared" ref="AW75" si="38">AW54</f>
        <v>0</v>
      </c>
      <c r="AX75" s="140"/>
      <c r="AY75" s="140"/>
      <c r="AZ75" s="140"/>
      <c r="BA75" s="140">
        <f t="shared" ref="BA75" si="39">BA54</f>
        <v>0</v>
      </c>
      <c r="BB75" s="140"/>
      <c r="BC75" s="140"/>
      <c r="BD75" s="140"/>
      <c r="BE75" s="140">
        <f t="shared" ref="BE75" si="40">BE54</f>
        <v>0</v>
      </c>
      <c r="BF75" s="140"/>
      <c r="BG75" s="140"/>
      <c r="BH75" s="140"/>
    </row>
    <row r="76" spans="2:64" ht="15.75" thickBot="1" x14ac:dyDescent="0.3">
      <c r="D76" s="3"/>
      <c r="E76" s="25"/>
      <c r="F76" s="25"/>
      <c r="G76" s="25"/>
      <c r="H76" s="25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3"/>
    </row>
    <row r="77" spans="2:64" ht="21.75" thickBot="1" x14ac:dyDescent="0.4">
      <c r="B77" s="31" t="s">
        <v>73</v>
      </c>
      <c r="E77" s="143"/>
      <c r="F77" s="144"/>
      <c r="G77" s="144"/>
      <c r="H77" s="144"/>
      <c r="I77" s="143"/>
      <c r="J77" s="144"/>
      <c r="K77" s="144"/>
      <c r="L77" s="144"/>
      <c r="M77" s="133">
        <v>377877</v>
      </c>
      <c r="N77" s="134"/>
      <c r="O77" s="134"/>
      <c r="P77" s="134"/>
      <c r="Q77" s="141">
        <f t="shared" ref="Q77" si="41">SUM(Q73:T75)</f>
        <v>1374406.3911706153</v>
      </c>
      <c r="R77" s="142"/>
      <c r="S77" s="142"/>
      <c r="T77" s="142"/>
      <c r="U77" s="141">
        <f t="shared" ref="U77" si="42">SUM(U73:X75)</f>
        <v>1466397.3842615245</v>
      </c>
      <c r="V77" s="142"/>
      <c r="W77" s="142"/>
      <c r="X77" s="142"/>
      <c r="Y77" s="141">
        <f t="shared" ref="Y77" si="43">SUM(Y73:AB75)</f>
        <v>1466397.3842615245</v>
      </c>
      <c r="Z77" s="142"/>
      <c r="AA77" s="142"/>
      <c r="AB77" s="142"/>
      <c r="AC77" s="141">
        <f t="shared" ref="AC77" si="44">SUM(AC73:AF75)</f>
        <v>1466397.3842615245</v>
      </c>
      <c r="AD77" s="142"/>
      <c r="AE77" s="142"/>
      <c r="AF77" s="142"/>
      <c r="AG77" s="141">
        <f t="shared" ref="AG77" si="45">SUM(AG73:AJ75)</f>
        <v>1466397.3842615245</v>
      </c>
      <c r="AH77" s="142"/>
      <c r="AI77" s="142"/>
      <c r="AJ77" s="142"/>
      <c r="AK77" s="141">
        <f t="shared" ref="AK77" si="46">SUM(AK73:AN75)</f>
        <v>1466397.3842615245</v>
      </c>
      <c r="AL77" s="142"/>
      <c r="AM77" s="142"/>
      <c r="AN77" s="142"/>
      <c r="AO77" s="141">
        <f t="shared" ref="AO77" si="47">SUM(AO73:AR75)</f>
        <v>1466397.3842615245</v>
      </c>
      <c r="AP77" s="142"/>
      <c r="AQ77" s="142"/>
      <c r="AR77" s="142"/>
      <c r="AS77" s="141" t="e">
        <f t="shared" ref="AS77" si="48">SUM(AS73:AV75)</f>
        <v>#REF!</v>
      </c>
      <c r="AT77" s="142"/>
      <c r="AU77" s="142"/>
      <c r="AV77" s="142"/>
      <c r="AW77" s="141" t="e">
        <f t="shared" ref="AW77" si="49">SUM(AW73:AZ75)</f>
        <v>#REF!</v>
      </c>
      <c r="AX77" s="142"/>
      <c r="AY77" s="142"/>
      <c r="AZ77" s="142"/>
      <c r="BA77" s="141" t="e">
        <f t="shared" ref="BA77" si="50">SUM(BA73:BD75)</f>
        <v>#REF!</v>
      </c>
      <c r="BB77" s="142"/>
      <c r="BC77" s="142"/>
      <c r="BD77" s="142"/>
      <c r="BE77" s="141" t="e">
        <f t="shared" ref="BE77" si="51">SUM(BE73:BH75)</f>
        <v>#REF!</v>
      </c>
      <c r="BF77" s="142"/>
      <c r="BG77" s="142"/>
      <c r="BH77" s="142"/>
    </row>
    <row r="78" spans="2:64" ht="21.75" thickBot="1" x14ac:dyDescent="0.4">
      <c r="C78" s="50" t="s">
        <v>76</v>
      </c>
      <c r="E78" s="133">
        <v>41278</v>
      </c>
      <c r="F78" s="134"/>
      <c r="G78" s="134"/>
      <c r="H78" s="134"/>
      <c r="I78" s="133">
        <v>161958</v>
      </c>
      <c r="J78" s="134"/>
      <c r="K78" s="134"/>
      <c r="L78" s="135"/>
      <c r="Q78" s="139" t="s">
        <v>82</v>
      </c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  <c r="BI78" s="139"/>
      <c r="BJ78" s="139"/>
      <c r="BK78" s="139"/>
      <c r="BL78" s="139"/>
    </row>
    <row r="79" spans="2:64" ht="10.5" customHeight="1" x14ac:dyDescent="0.35">
      <c r="C79" s="54"/>
      <c r="E79" s="55"/>
      <c r="F79" s="55"/>
      <c r="G79" s="55"/>
      <c r="H79" s="55"/>
      <c r="I79" s="55"/>
      <c r="J79" s="55"/>
      <c r="K79" s="55"/>
      <c r="L79" s="55"/>
    </row>
    <row r="80" spans="2:64" ht="15" customHeight="1" thickBot="1" x14ac:dyDescent="0.3"/>
    <row r="81" spans="3:60" ht="21.75" thickBot="1" x14ac:dyDescent="0.4">
      <c r="C81" s="50" t="s">
        <v>85</v>
      </c>
      <c r="E81" s="133">
        <v>48992429</v>
      </c>
      <c r="F81" s="134"/>
      <c r="G81" s="134"/>
      <c r="H81" s="134"/>
      <c r="I81" s="133">
        <v>49252581</v>
      </c>
      <c r="J81" s="134"/>
      <c r="K81" s="134"/>
      <c r="L81" s="134"/>
      <c r="M81" s="133">
        <v>48129291</v>
      </c>
      <c r="N81" s="134"/>
      <c r="O81" s="134"/>
      <c r="P81" s="134"/>
      <c r="Q81" s="131">
        <v>48009721</v>
      </c>
      <c r="R81" s="132"/>
      <c r="S81" s="132"/>
      <c r="T81" s="132"/>
      <c r="U81" s="120" t="s">
        <v>87</v>
      </c>
      <c r="V81" s="121"/>
      <c r="W81" s="121"/>
      <c r="X81" s="122"/>
      <c r="Y81" s="120" t="s">
        <v>87</v>
      </c>
      <c r="Z81" s="121"/>
      <c r="AA81" s="121"/>
      <c r="AB81" s="122"/>
      <c r="AC81" s="120" t="s">
        <v>87</v>
      </c>
      <c r="AD81" s="121"/>
      <c r="AE81" s="121"/>
      <c r="AF81" s="122"/>
      <c r="AG81" s="120" t="s">
        <v>87</v>
      </c>
      <c r="AH81" s="121"/>
      <c r="AI81" s="121"/>
      <c r="AJ81" s="122"/>
      <c r="AK81" s="120" t="s">
        <v>87</v>
      </c>
      <c r="AL81" s="121"/>
      <c r="AM81" s="121"/>
      <c r="AN81" s="122"/>
      <c r="AO81" s="120" t="s">
        <v>87</v>
      </c>
      <c r="AP81" s="121"/>
      <c r="AQ81" s="121"/>
      <c r="AR81" s="122"/>
      <c r="AS81" s="120" t="s">
        <v>87</v>
      </c>
      <c r="AT81" s="121"/>
      <c r="AU81" s="121"/>
      <c r="AV81" s="122"/>
      <c r="AW81" s="120" t="s">
        <v>87</v>
      </c>
      <c r="AX81" s="121"/>
      <c r="AY81" s="121"/>
      <c r="AZ81" s="122"/>
      <c r="BA81" s="120" t="s">
        <v>87</v>
      </c>
      <c r="BB81" s="121"/>
      <c r="BC81" s="121"/>
      <c r="BD81" s="122"/>
      <c r="BE81" s="120" t="s">
        <v>87</v>
      </c>
      <c r="BF81" s="121"/>
      <c r="BG81" s="121"/>
      <c r="BH81" s="122"/>
    </row>
    <row r="82" spans="3:60" ht="21.75" thickBot="1" x14ac:dyDescent="0.4">
      <c r="C82" s="50" t="s">
        <v>86</v>
      </c>
      <c r="E82" s="123">
        <f>E78/E81</f>
        <v>8.4253834403678982E-4</v>
      </c>
      <c r="F82" s="124"/>
      <c r="G82" s="124"/>
      <c r="H82" s="124"/>
      <c r="I82" s="123">
        <f>I78/I81</f>
        <v>3.2883149819092727E-3</v>
      </c>
      <c r="J82" s="124"/>
      <c r="K82" s="124"/>
      <c r="L82" s="124"/>
      <c r="M82" s="125">
        <f>M77/M81</f>
        <v>7.8512895608622204E-3</v>
      </c>
      <c r="N82" s="126"/>
      <c r="O82" s="126"/>
      <c r="P82" s="127"/>
      <c r="Q82" s="128">
        <f>Q77/Q81</f>
        <v>2.8627668783382753E-2</v>
      </c>
      <c r="R82" s="129"/>
      <c r="S82" s="129"/>
      <c r="T82" s="130"/>
      <c r="U82" s="120" t="s">
        <v>87</v>
      </c>
      <c r="V82" s="121"/>
      <c r="W82" s="121"/>
      <c r="X82" s="122"/>
      <c r="Y82" s="120" t="s">
        <v>87</v>
      </c>
      <c r="Z82" s="121"/>
      <c r="AA82" s="121"/>
      <c r="AB82" s="122"/>
      <c r="AC82" s="120" t="s">
        <v>87</v>
      </c>
      <c r="AD82" s="121"/>
      <c r="AE82" s="121"/>
      <c r="AF82" s="122"/>
      <c r="AG82" s="120" t="s">
        <v>87</v>
      </c>
      <c r="AH82" s="121"/>
      <c r="AI82" s="121"/>
      <c r="AJ82" s="122"/>
      <c r="AK82" s="120" t="s">
        <v>87</v>
      </c>
      <c r="AL82" s="121"/>
      <c r="AM82" s="121"/>
      <c r="AN82" s="122"/>
      <c r="AO82" s="120" t="s">
        <v>87</v>
      </c>
      <c r="AP82" s="121"/>
      <c r="AQ82" s="121"/>
      <c r="AR82" s="122"/>
      <c r="AS82" s="120" t="s">
        <v>87</v>
      </c>
      <c r="AT82" s="121"/>
      <c r="AU82" s="121"/>
      <c r="AV82" s="122"/>
      <c r="AW82" s="120" t="s">
        <v>87</v>
      </c>
      <c r="AX82" s="121"/>
      <c r="AY82" s="121"/>
      <c r="AZ82" s="122"/>
      <c r="BA82" s="120" t="s">
        <v>87</v>
      </c>
      <c r="BB82" s="121"/>
      <c r="BC82" s="121"/>
      <c r="BD82" s="122"/>
      <c r="BE82" s="120" t="s">
        <v>87</v>
      </c>
      <c r="BF82" s="121"/>
      <c r="BG82" s="121"/>
      <c r="BH82" s="122"/>
    </row>
    <row r="84" spans="3:60" x14ac:dyDescent="0.25">
      <c r="C84" s="136" t="s">
        <v>77</v>
      </c>
    </row>
    <row r="85" spans="3:60" x14ac:dyDescent="0.25">
      <c r="C85" s="137"/>
    </row>
    <row r="86" spans="3:60" x14ac:dyDescent="0.25">
      <c r="C86" s="137"/>
    </row>
    <row r="87" spans="3:60" x14ac:dyDescent="0.25">
      <c r="C87" s="137"/>
    </row>
    <row r="88" spans="3:60" x14ac:dyDescent="0.25">
      <c r="C88" s="137"/>
    </row>
    <row r="89" spans="3:60" x14ac:dyDescent="0.25">
      <c r="C89" s="138"/>
    </row>
  </sheetData>
  <dataConsolidate/>
  <mergeCells count="193">
    <mergeCell ref="AC49:AF49"/>
    <mergeCell ref="AG49:AJ49"/>
    <mergeCell ref="AK49:AN49"/>
    <mergeCell ref="AO49:AR49"/>
    <mergeCell ref="AS49:AV49"/>
    <mergeCell ref="AW49:AZ49"/>
    <mergeCell ref="BA49:BD49"/>
    <mergeCell ref="BE49:BH49"/>
    <mergeCell ref="B5:D5"/>
    <mergeCell ref="C6:D6"/>
    <mergeCell ref="E14:H14"/>
    <mergeCell ref="I14:L14"/>
    <mergeCell ref="M14:P14"/>
    <mergeCell ref="Q14:T14"/>
    <mergeCell ref="BA14:BD14"/>
    <mergeCell ref="BE14:BH14"/>
    <mergeCell ref="AK40:AN40"/>
    <mergeCell ref="AO40:AR40"/>
    <mergeCell ref="AS40:AV40"/>
    <mergeCell ref="AC40:AF40"/>
    <mergeCell ref="AG40:AJ40"/>
    <mergeCell ref="B2:D2"/>
    <mergeCell ref="G2:G4"/>
    <mergeCell ref="I2:P2"/>
    <mergeCell ref="B3:D3"/>
    <mergeCell ref="I3:P3"/>
    <mergeCell ref="B4:D4"/>
    <mergeCell ref="I4:P4"/>
    <mergeCell ref="AS14:AV14"/>
    <mergeCell ref="AW14:AZ14"/>
    <mergeCell ref="U14:X14"/>
    <mergeCell ref="Y14:AB14"/>
    <mergeCell ref="AC14:AF14"/>
    <mergeCell ref="AG14:AJ14"/>
    <mergeCell ref="AK14:AN14"/>
    <mergeCell ref="AO14:AR14"/>
    <mergeCell ref="BA50:BD50"/>
    <mergeCell ref="BE50:BH50"/>
    <mergeCell ref="AW40:AZ40"/>
    <mergeCell ref="BA40:BD40"/>
    <mergeCell ref="BE40:BH40"/>
    <mergeCell ref="E50:H50"/>
    <mergeCell ref="I50:L50"/>
    <mergeCell ref="M50:P50"/>
    <mergeCell ref="Q50:T50"/>
    <mergeCell ref="U50:X50"/>
    <mergeCell ref="Y50:AB50"/>
    <mergeCell ref="M40:P40"/>
    <mergeCell ref="Q40:T40"/>
    <mergeCell ref="U40:X40"/>
    <mergeCell ref="Y40:AB40"/>
    <mergeCell ref="E49:H49"/>
    <mergeCell ref="I49:L49"/>
    <mergeCell ref="M49:P49"/>
    <mergeCell ref="Q49:T49"/>
    <mergeCell ref="U49:X49"/>
    <mergeCell ref="Y49:AB49"/>
    <mergeCell ref="AC50:AF50"/>
    <mergeCell ref="AG50:AJ50"/>
    <mergeCell ref="AK50:AN50"/>
    <mergeCell ref="AO50:AR50"/>
    <mergeCell ref="AS50:AV50"/>
    <mergeCell ref="AW50:AZ50"/>
    <mergeCell ref="AC51:AF51"/>
    <mergeCell ref="AG51:AJ51"/>
    <mergeCell ref="AK51:AN51"/>
    <mergeCell ref="AO51:AR51"/>
    <mergeCell ref="AS51:AV51"/>
    <mergeCell ref="AW51:AZ51"/>
    <mergeCell ref="BA51:BD51"/>
    <mergeCell ref="BE51:BH51"/>
    <mergeCell ref="E51:H51"/>
    <mergeCell ref="I51:L51"/>
    <mergeCell ref="M51:P51"/>
    <mergeCell ref="Q51:T51"/>
    <mergeCell ref="U51:X51"/>
    <mergeCell ref="Y51:AB51"/>
    <mergeCell ref="BA54:BD54"/>
    <mergeCell ref="BE54:BH54"/>
    <mergeCell ref="AC54:AF54"/>
    <mergeCell ref="AG54:AJ54"/>
    <mergeCell ref="AK54:AN54"/>
    <mergeCell ref="AO54:AR54"/>
    <mergeCell ref="AS54:AV54"/>
    <mergeCell ref="AW54:AZ54"/>
    <mergeCell ref="E54:H54"/>
    <mergeCell ref="I54:L54"/>
    <mergeCell ref="M54:P54"/>
    <mergeCell ref="Q54:T54"/>
    <mergeCell ref="U54:X54"/>
    <mergeCell ref="Y54:AB54"/>
    <mergeCell ref="BA71:BD71"/>
    <mergeCell ref="BE71:BH71"/>
    <mergeCell ref="E71:H71"/>
    <mergeCell ref="I71:L71"/>
    <mergeCell ref="M71:P71"/>
    <mergeCell ref="Q71:T71"/>
    <mergeCell ref="U71:X71"/>
    <mergeCell ref="Y71:AB71"/>
    <mergeCell ref="BA73:BD73"/>
    <mergeCell ref="BE73:BH73"/>
    <mergeCell ref="AC71:AF71"/>
    <mergeCell ref="AG71:AJ71"/>
    <mergeCell ref="AK71:AN71"/>
    <mergeCell ref="AO71:AR71"/>
    <mergeCell ref="AS71:AV71"/>
    <mergeCell ref="AW71:AZ71"/>
    <mergeCell ref="AC73:AF73"/>
    <mergeCell ref="AG73:AJ73"/>
    <mergeCell ref="AK73:AN73"/>
    <mergeCell ref="AO73:AR73"/>
    <mergeCell ref="AS73:AV73"/>
    <mergeCell ref="AW73:AZ73"/>
    <mergeCell ref="E73:H73"/>
    <mergeCell ref="I73:L73"/>
    <mergeCell ref="M73:P73"/>
    <mergeCell ref="Q73:T73"/>
    <mergeCell ref="U73:X73"/>
    <mergeCell ref="Y73:AB73"/>
    <mergeCell ref="BA74:BD74"/>
    <mergeCell ref="BE74:BH74"/>
    <mergeCell ref="E74:H74"/>
    <mergeCell ref="I74:L74"/>
    <mergeCell ref="M74:P74"/>
    <mergeCell ref="Q74:T74"/>
    <mergeCell ref="U74:X74"/>
    <mergeCell ref="Y74:AB74"/>
    <mergeCell ref="AC74:AF74"/>
    <mergeCell ref="AG74:AJ74"/>
    <mergeCell ref="AK74:AN74"/>
    <mergeCell ref="AO74:AR74"/>
    <mergeCell ref="AS74:AV74"/>
    <mergeCell ref="AW74:AZ74"/>
    <mergeCell ref="AC75:AF75"/>
    <mergeCell ref="AG75:AJ75"/>
    <mergeCell ref="AK75:AN75"/>
    <mergeCell ref="AO75:AR75"/>
    <mergeCell ref="AS75:AV75"/>
    <mergeCell ref="AW75:AZ75"/>
    <mergeCell ref="E75:H75"/>
    <mergeCell ref="I75:L75"/>
    <mergeCell ref="M75:P75"/>
    <mergeCell ref="Q75:T75"/>
    <mergeCell ref="U75:X75"/>
    <mergeCell ref="Y75:AB75"/>
    <mergeCell ref="E78:H78"/>
    <mergeCell ref="I78:L78"/>
    <mergeCell ref="C84:C89"/>
    <mergeCell ref="Q78:BL78"/>
    <mergeCell ref="BA75:BD75"/>
    <mergeCell ref="BE75:BH75"/>
    <mergeCell ref="BA77:BD77"/>
    <mergeCell ref="BE77:BH77"/>
    <mergeCell ref="AC77:AF77"/>
    <mergeCell ref="AG77:AJ77"/>
    <mergeCell ref="AK77:AN77"/>
    <mergeCell ref="AO77:AR77"/>
    <mergeCell ref="AS77:AV77"/>
    <mergeCell ref="AW77:AZ77"/>
    <mergeCell ref="E77:H77"/>
    <mergeCell ref="I77:L77"/>
    <mergeCell ref="M77:P77"/>
    <mergeCell ref="Q77:T77"/>
    <mergeCell ref="U77:X77"/>
    <mergeCell ref="Y77:AB77"/>
    <mergeCell ref="E81:H81"/>
    <mergeCell ref="E82:H82"/>
    <mergeCell ref="I81:L81"/>
    <mergeCell ref="M81:P81"/>
    <mergeCell ref="BA81:BD81"/>
    <mergeCell ref="BE81:BH81"/>
    <mergeCell ref="I82:L82"/>
    <mergeCell ref="M82:P82"/>
    <mergeCell ref="Q82:T82"/>
    <mergeCell ref="U82:X82"/>
    <mergeCell ref="Y82:AB82"/>
    <mergeCell ref="AC82:AF82"/>
    <mergeCell ref="AG82:AJ82"/>
    <mergeCell ref="AK82:AN82"/>
    <mergeCell ref="AO82:AR82"/>
    <mergeCell ref="AS82:AV82"/>
    <mergeCell ref="AW82:AZ82"/>
    <mergeCell ref="BA82:BD82"/>
    <mergeCell ref="BE82:BH82"/>
    <mergeCell ref="Q81:T81"/>
    <mergeCell ref="U81:X81"/>
    <mergeCell ref="Y81:AB81"/>
    <mergeCell ref="AC81:AF81"/>
    <mergeCell ref="AG81:AJ81"/>
    <mergeCell ref="AK81:AN81"/>
    <mergeCell ref="AO81:AR81"/>
    <mergeCell ref="AS81:AV81"/>
    <mergeCell ref="AW81:AZ81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Input Page</vt:lpstr>
      <vt:lpstr>Compliance Obligation Worksheet</vt:lpstr>
      <vt:lpstr>'Input Page'!CapFct</vt:lpstr>
      <vt:lpstr>'Input Page'!GoalYear</vt:lpstr>
      <vt:lpstr>'Input Page'!MWhPerYearPerMW</vt:lpstr>
      <vt:lpstr>MWhPerYearPerMW</vt:lpstr>
      <vt:lpstr>'Input Page'!ProgramCap</vt:lpstr>
      <vt:lpstr>ProgramCap</vt:lpstr>
      <vt:lpstr>'Input Page'!QGenFrct</vt:lpstr>
      <vt:lpstr>QGenFrct</vt:lpstr>
      <vt:lpstr>SREC_II_Program_Capacity_Cap</vt:lpstr>
      <vt:lpstr>'Input Page'!SRECTermLimitQ</vt:lpstr>
      <vt:lpstr>SRECTermLimitQ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DBreger</dc:creator>
  <cp:lastModifiedBy>DOER</cp:lastModifiedBy>
  <cp:lastPrinted>2015-07-23T18:54:33Z</cp:lastPrinted>
  <dcterms:created xsi:type="dcterms:W3CDTF">2014-01-09T01:55:40Z</dcterms:created>
  <dcterms:modified xsi:type="dcterms:W3CDTF">2017-07-25T14:16:23Z</dcterms:modified>
</cp:coreProperties>
</file>