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2" windowWidth="15240" windowHeight="7320" activeTab="0"/>
  </bookViews>
  <sheets>
    <sheet name="FY16 Allotments" sheetId="1" r:id="rId1"/>
    <sheet name="FY16 Quarter I" sheetId="2" r:id="rId2"/>
  </sheets>
  <definedNames>
    <definedName name="_xlnm.Print_Area" localSheetId="0">'FY16 Allotments'!$B$1:$F$37</definedName>
    <definedName name="_xlnm.Print_Area" localSheetId="1">'FY16 Quarter I'!$B$1:$E$38</definedName>
  </definedNames>
  <calcPr fullCalcOnLoad="1"/>
</workbook>
</file>

<file path=xl/sharedStrings.xml><?xml version="1.0" encoding="utf-8"?>
<sst xmlns="http://schemas.openxmlformats.org/spreadsheetml/2006/main" count="88" uniqueCount="45">
  <si>
    <t>CATEGORY</t>
  </si>
  <si>
    <t>C. YOUTH TOTAL</t>
  </si>
  <si>
    <t xml:space="preserve">D. TITLE I TOTAL </t>
  </si>
  <si>
    <t>a. PROGRAM  90%</t>
  </si>
  <si>
    <t>b. LOCAL ADMINISTRATION  10%</t>
  </si>
  <si>
    <t>2. RAPID RESPONSE  25%</t>
  </si>
  <si>
    <t>1. LOCAL FORMULA ALLOCATIONS</t>
  </si>
  <si>
    <t xml:space="preserve">a. PROGRAM  </t>
  </si>
  <si>
    <t xml:space="preserve">b. LOCAL ADMINISTRATION  </t>
  </si>
  <si>
    <t>2. RAPID RESPONSE</t>
  </si>
  <si>
    <t>1. WP 90%</t>
  </si>
  <si>
    <t>a. FORMULA ALLOCATIONS  80%</t>
  </si>
  <si>
    <t>b. STATEWIDE ACTIVITIES  20%</t>
  </si>
  <si>
    <t>2. WP 10%</t>
  </si>
  <si>
    <t>A</t>
  </si>
  <si>
    <t>B</t>
  </si>
  <si>
    <t>C</t>
  </si>
  <si>
    <t>D</t>
  </si>
  <si>
    <t>E</t>
  </si>
  <si>
    <r>
      <t xml:space="preserve">E. ES (Wagner Peyser) </t>
    </r>
    <r>
      <rPr>
        <sz val="10"/>
        <rFont val="Arial Narrow"/>
        <family val="2"/>
      </rPr>
      <t>100%</t>
    </r>
  </si>
  <si>
    <t>B. ADULT TOTAL</t>
  </si>
  <si>
    <t>a. FORMULA ALLOCATIONS  62%</t>
  </si>
  <si>
    <t>b. STATEWIDE ACTIVITIES  38%</t>
  </si>
  <si>
    <t>Department of Career Services</t>
  </si>
  <si>
    <t>Updated:</t>
  </si>
  <si>
    <t>3. STATEWIDE PROGRAMS 8.75% / 10%</t>
  </si>
  <si>
    <t>2. STATEWIDE  PROGRAMS 8.75% / 10%</t>
  </si>
  <si>
    <t>1. FORMULA ALLOCATIONS 91.25% / 90%</t>
  </si>
  <si>
    <t>1. FORMULA ALLOCATIONS 66.25% / 65%</t>
  </si>
  <si>
    <t>FY 2016
Total
Allotment</t>
  </si>
  <si>
    <t>FY 2016
First 
Quarter</t>
  </si>
  <si>
    <t>A. DISLOCATED WORKER TOTAL</t>
  </si>
  <si>
    <t>A. DISLOCATED WORKER  TOTAL</t>
  </si>
  <si>
    <t>Change
From
FY 2015
(C - B)</t>
  </si>
  <si>
    <t>% Change
From
FY 2015
(D/B)</t>
  </si>
  <si>
    <r>
      <t>FY 2015
Final
Allotment</t>
    </r>
    <r>
      <rPr>
        <b/>
        <vertAlign val="superscript"/>
        <sz val="11"/>
        <rFont val="Arial Narrow"/>
        <family val="2"/>
      </rPr>
      <t>2</t>
    </r>
  </si>
  <si>
    <r>
      <t>FY 2016
Total
Allotment</t>
    </r>
    <r>
      <rPr>
        <b/>
        <vertAlign val="superscript"/>
        <sz val="11"/>
        <rFont val="Arial Narrow"/>
        <family val="2"/>
      </rPr>
      <t>1</t>
    </r>
  </si>
  <si>
    <t xml:space="preserve"> </t>
  </si>
  <si>
    <t xml:space="preserve">
ATTACHMENT  O 
FISCAL YEAR 2016 WIOA TITLE I AND WAGNER-PEYSER STATE ALLOTMENTS</t>
  </si>
  <si>
    <t xml:space="preserve">
ATTACHMENT O 
FISCAL YEAR 2016 WIOA TITLE I AND WAGNER-PEYSER STATE ALLOTMENTS</t>
  </si>
  <si>
    <t xml:space="preserve">                                                                                                                                                                                                                                                                                                                                                                                                                                                                                                                                                                                                                                                                                                                                                                                                                                                                                                                                                       </t>
  </si>
  <si>
    <t>1. Source for FY 2016 Allotments:  (a)  Training and Employment Guidance Letter (TEGL) 29-14, Change 4, released March 10, 2016, announced full restoration of original Allotment levels for Adult and Dislocated Workers; (b) Adjustment to Allotments made in Statewide Activities for Adult and Dislocated Workers due to reduction in  advance funding for Adult and Dislocated Workers by 0.2108%  announced in DOL ETA Training and Employment Guidance Letter (TEGL) 29-14, Change 3, released November 10, 2015; (c) Initial Allotment:  DOL ETA Training and Employment Guidance Letter (TEGL) 29-14, Change 1, May 1, 2015, Workforce Innovation and Opportunity Act (WIOA) Adult, Dislocated Worker and Youth Activities Program Allotments for Program Year (PY) 2015; Final PY 2015 Allotments for the Wagner-Peyser Act Employment Service (ES) Program Allotments; and Workforce Information Grants to States Allotments for PY 2015.  
2. Source for FY 2015 Allotments:  DOL ETA Training and Employment Guidance Letter (TEGL) 18-13, released April 3, 2014, Workforce Investment Act (WIA) Adult, Dislocated Worker and Youth Activities Program Allotments for Program Year (PY) 2014; Final PY 2014 Allotments for the Wagner-Peyser Act Employment Service (ES) Program Allotments; and Workforce Information Grants to States Allotments for PY 2014.  TEGL 18-13, Change 1 issued November 6, 2014, included an anticipated rescission of .0554% applied to Adult and Dislocated Workers Statewide Programs that was not implemented.  NOO Grant Modification #3, effective January 1, 2015,  reflected the full funds for Adult and Dislocated Workers Statewide Programs presented on this table . TEGL 18-13, Change 2 issued May 12, 2015, formally rescinded the 0.0554 percent reduction and fully restored appropriated original funding.
3. Totals may not add due to rounding.</t>
  </si>
  <si>
    <r>
      <rPr>
        <sz val="9"/>
        <rFont val="Arial Narrow"/>
        <family val="2"/>
      </rPr>
      <t xml:space="preserve">1.   Source for FY 2016 Allotments:  DOL ETA Training and Employment Guidance Letter (TEGL) 29-14, Change 4, released March 10, 2016 and Change 1, released May 1, 2015, Workforce Innovation and Opportunity Act (WIOA) Adult, Dislocated Worker and Youth Activities Program Allotments for Program Year (PY) 2015; Final PY 2015 Allotments for the Wagner-Peyser Act Employment Service (ES) Program Allotments; and Workforce Information Grants to States Allotments for PY 2015.  
2. Totals may not add due to rounding.                    </t>
    </r>
    <r>
      <rPr>
        <sz val="10"/>
        <rFont val="Arial Narrow"/>
        <family val="2"/>
      </rPr>
      <t xml:space="preserve">                                                </t>
    </r>
  </si>
  <si>
    <r>
      <t xml:space="preserve">
Remainder</t>
    </r>
    <r>
      <rPr>
        <b/>
        <vertAlign val="superscript"/>
        <sz val="11"/>
        <rFont val="Arial Narrow"/>
        <family val="2"/>
      </rPr>
      <t xml:space="preserve">1
</t>
    </r>
    <r>
      <rPr>
        <b/>
        <sz val="11"/>
        <rFont val="Arial Narrow"/>
        <family val="2"/>
      </rPr>
      <t xml:space="preserve">(Advance Funding)
(B-C)
</t>
    </r>
  </si>
  <si>
    <t xml:space="preserve">FY 2016 Allotments Published in Training and Employment Guidance Letter (TEGL) 29-14, Change 4 - March 10, 2016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</si>
</sst>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mm/dd/yy"/>
    <numFmt numFmtId="170" formatCode="0.00000"/>
    <numFmt numFmtId="171" formatCode="0.0000"/>
    <numFmt numFmtId="172" formatCode="0.000"/>
    <numFmt numFmtId="173" formatCode="0.00000000"/>
    <numFmt numFmtId="174" formatCode="0.0000000"/>
    <numFmt numFmtId="175" formatCode="0.000000"/>
    <numFmt numFmtId="176" formatCode="&quot;$&quot;#,##0.0"/>
    <numFmt numFmtId="177" formatCode="_(&quot;$&quot;* #,##0.0_);_(&quot;$&quot;* \(#,##0.0\);_(&quot;$&quot;* &quot;-&quot;??_);_(@_)"/>
    <numFmt numFmtId="178" formatCode="_(&quot;$&quot;* #,##0_);_(&quot;$&quot;* \(#,##0\);_(&quot;$&quot;* &quot;-&quot;??_);_(@_)"/>
    <numFmt numFmtId="179" formatCode="_(&quot;$&quot;* #,##0.000_);_(&quot;$&quot;* \(#,##0.000\);_(&quot;$&quot;* &quot;-&quot;??_);_(@_)"/>
    <numFmt numFmtId="180" formatCode="#,##0.0000"/>
    <numFmt numFmtId="181" formatCode="0.0"/>
    <numFmt numFmtId="182" formatCode="&quot;$&quot;#,##0.0000000"/>
    <numFmt numFmtId="183" formatCode="[$-409]dddd\,\ mmmm\ dd\,\ yyyy"/>
    <numFmt numFmtId="184" formatCode="[$-409]h:mm:ss\ AM/PM"/>
    <numFmt numFmtId="185" formatCode="[$-409]h:mm\ AM/PM;@"/>
    <numFmt numFmtId="186" formatCode="&quot;$&quot;#,##0.0000"/>
    <numFmt numFmtId="187" formatCode="&quot;$&quot;#,##0.000"/>
    <numFmt numFmtId="188" formatCode="[$-409]mmmm\ d\,\ yyyy;@"/>
    <numFmt numFmtId="189" formatCode="0.0000%"/>
  </numFmts>
  <fonts count="55">
    <font>
      <sz val="10"/>
      <name val="Arial"/>
      <family val="0"/>
    </font>
    <font>
      <u val="single"/>
      <sz val="10"/>
      <color indexed="36"/>
      <name val="Arial"/>
      <family val="2"/>
    </font>
    <font>
      <u val="single"/>
      <sz val="10"/>
      <color indexed="12"/>
      <name val="Arial"/>
      <family val="2"/>
    </font>
    <font>
      <b/>
      <sz val="12"/>
      <name val="Times New Roman"/>
      <family val="1"/>
    </font>
    <font>
      <b/>
      <sz val="11"/>
      <name val="Arial Narrow"/>
      <family val="2"/>
    </font>
    <font>
      <sz val="11"/>
      <name val="Arial Narrow"/>
      <family val="2"/>
    </font>
    <font>
      <b/>
      <sz val="8"/>
      <name val="Arial Narrow"/>
      <family val="2"/>
    </font>
    <font>
      <sz val="10"/>
      <name val="Arial Narrow"/>
      <family val="2"/>
    </font>
    <font>
      <b/>
      <sz val="10"/>
      <name val="Arial Narrow"/>
      <family val="2"/>
    </font>
    <font>
      <i/>
      <sz val="11"/>
      <name val="Arial Narrow"/>
      <family val="2"/>
    </font>
    <font>
      <b/>
      <sz val="14"/>
      <name val="Arial Narrow"/>
      <family val="2"/>
    </font>
    <font>
      <sz val="14"/>
      <name val="Arial Narrow"/>
      <family val="2"/>
    </font>
    <font>
      <sz val="11"/>
      <name val="Arial"/>
      <family val="2"/>
    </font>
    <font>
      <sz val="9"/>
      <name val="Arial Narrow"/>
      <family val="2"/>
    </font>
    <font>
      <b/>
      <vertAlign val="superscript"/>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Narrow"/>
      <family val="2"/>
    </font>
    <font>
      <sz val="12"/>
      <color indexed="10"/>
      <name val="Arial Narrow"/>
      <family val="2"/>
    </font>
    <font>
      <b/>
      <sz val="12"/>
      <name val="Arial Narrow"/>
      <family val="2"/>
    </font>
    <font>
      <sz val="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Narrow"/>
      <family val="2"/>
    </font>
    <font>
      <sz val="12"/>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style="medium"/>
      <right style="medium"/>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3">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xf>
    <xf numFmtId="0" fontId="3" fillId="0" borderId="0" xfId="0" applyFont="1" applyAlignment="1">
      <alignment/>
    </xf>
    <xf numFmtId="166" fontId="3" fillId="0" borderId="0" xfId="0" applyNumberFormat="1"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9" fillId="0" borderId="0" xfId="0" applyFont="1" applyAlignment="1">
      <alignment horizontal="left" indent="1"/>
    </xf>
    <xf numFmtId="0" fontId="7" fillId="0" borderId="0" xfId="0" applyFont="1" applyAlignment="1">
      <alignment/>
    </xf>
    <xf numFmtId="0" fontId="5" fillId="0" borderId="0" xfId="0" applyFont="1" applyAlignment="1">
      <alignment/>
    </xf>
    <xf numFmtId="0" fontId="7" fillId="0" borderId="0" xfId="0" applyFont="1" applyAlignment="1">
      <alignment horizontal="left" indent="1"/>
    </xf>
    <xf numFmtId="0" fontId="8"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left" vertical="center" indent="1"/>
    </xf>
    <xf numFmtId="0" fontId="7" fillId="0" borderId="13" xfId="0" applyFont="1" applyBorder="1" applyAlignment="1">
      <alignment vertical="center"/>
    </xf>
    <xf numFmtId="0" fontId="7" fillId="0" borderId="14" xfId="0" applyFont="1" applyBorder="1" applyAlignment="1">
      <alignment horizontal="left" vertical="center" indent="1"/>
    </xf>
    <xf numFmtId="0" fontId="12" fillId="0" borderId="0" xfId="0" applyFont="1" applyAlignment="1">
      <alignment/>
    </xf>
    <xf numFmtId="0" fontId="4" fillId="0" borderId="15" xfId="0" applyFont="1" applyBorder="1" applyAlignment="1">
      <alignment horizontal="center" vertical="center" wrapText="1"/>
    </xf>
    <xf numFmtId="0" fontId="5" fillId="0" borderId="0" xfId="0" applyFont="1" applyAlignment="1">
      <alignment horizontal="left"/>
    </xf>
    <xf numFmtId="166" fontId="0" fillId="0" borderId="0" xfId="0" applyNumberFormat="1" applyAlignment="1">
      <alignment/>
    </xf>
    <xf numFmtId="166" fontId="0" fillId="0" borderId="0" xfId="0" applyNumberFormat="1" applyFont="1" applyAlignment="1">
      <alignment/>
    </xf>
    <xf numFmtId="165" fontId="4" fillId="0" borderId="16" xfId="0" applyNumberFormat="1" applyFont="1" applyBorder="1" applyAlignment="1">
      <alignment horizontal="center" vertical="center" wrapText="1"/>
    </xf>
    <xf numFmtId="165" fontId="5" fillId="0" borderId="10" xfId="0" applyNumberFormat="1" applyFont="1" applyBorder="1" applyAlignment="1">
      <alignment horizontal="center" vertical="center"/>
    </xf>
    <xf numFmtId="165" fontId="5" fillId="0" borderId="17" xfId="0" applyNumberFormat="1" applyFont="1" applyBorder="1" applyAlignment="1">
      <alignment horizontal="center"/>
    </xf>
    <xf numFmtId="165" fontId="5" fillId="0" borderId="18" xfId="0" applyNumberFormat="1" applyFont="1" applyBorder="1" applyAlignment="1">
      <alignment horizontal="center"/>
    </xf>
    <xf numFmtId="165" fontId="5" fillId="0" borderId="19" xfId="0" applyNumberFormat="1" applyFont="1" applyBorder="1" applyAlignment="1">
      <alignment horizontal="center"/>
    </xf>
    <xf numFmtId="165" fontId="5" fillId="0" borderId="20" xfId="0" applyNumberFormat="1" applyFont="1" applyBorder="1" applyAlignment="1">
      <alignment horizontal="center"/>
    </xf>
    <xf numFmtId="165" fontId="5" fillId="0" borderId="18" xfId="0" applyNumberFormat="1" applyFont="1" applyBorder="1" applyAlignment="1">
      <alignment horizontal="center" vertical="center"/>
    </xf>
    <xf numFmtId="165" fontId="4" fillId="0" borderId="18" xfId="0" applyNumberFormat="1" applyFont="1" applyBorder="1" applyAlignment="1">
      <alignment horizontal="center" vertical="center"/>
    </xf>
    <xf numFmtId="165" fontId="5" fillId="0" borderId="19" xfId="0" applyNumberFormat="1" applyFont="1" applyBorder="1" applyAlignment="1">
      <alignment horizontal="center" vertical="center"/>
    </xf>
    <xf numFmtId="165" fontId="5" fillId="0" borderId="20" xfId="0" applyNumberFormat="1" applyFont="1" applyBorder="1" applyAlignment="1">
      <alignment horizontal="center" vertical="center"/>
    </xf>
    <xf numFmtId="0" fontId="6" fillId="0" borderId="15" xfId="0" applyFont="1" applyBorder="1" applyAlignment="1">
      <alignment horizontal="center" vertical="center"/>
    </xf>
    <xf numFmtId="165" fontId="4" fillId="0" borderId="18" xfId="0" applyNumberFormat="1" applyFont="1" applyBorder="1" applyAlignment="1">
      <alignment horizontal="center"/>
    </xf>
    <xf numFmtId="0" fontId="5" fillId="0" borderId="0" xfId="0" applyFont="1" applyAlignment="1">
      <alignment horizontal="right" wrapText="1"/>
    </xf>
    <xf numFmtId="165" fontId="5" fillId="33" borderId="21" xfId="0" applyNumberFormat="1" applyFont="1" applyFill="1" applyBorder="1" applyAlignment="1">
      <alignment horizontal="center"/>
    </xf>
    <xf numFmtId="165" fontId="5" fillId="33" borderId="22" xfId="0" applyNumberFormat="1" applyFont="1" applyFill="1" applyBorder="1" applyAlignment="1">
      <alignment horizontal="center"/>
    </xf>
    <xf numFmtId="165" fontId="5" fillId="33" borderId="23" xfId="0" applyNumberFormat="1" applyFont="1" applyFill="1" applyBorder="1" applyAlignment="1">
      <alignment horizontal="center"/>
    </xf>
    <xf numFmtId="0" fontId="11" fillId="0" borderId="24" xfId="0" applyFont="1" applyBorder="1" applyAlignment="1">
      <alignment horizontal="center" vertical="center" wrapText="1"/>
    </xf>
    <xf numFmtId="164" fontId="5" fillId="0" borderId="17" xfId="0" applyNumberFormat="1" applyFont="1" applyBorder="1" applyAlignment="1">
      <alignment horizontal="center"/>
    </xf>
    <xf numFmtId="164" fontId="4" fillId="0" borderId="18" xfId="0" applyNumberFormat="1" applyFont="1" applyBorder="1" applyAlignment="1">
      <alignment horizontal="center"/>
    </xf>
    <xf numFmtId="164" fontId="5" fillId="0" borderId="18" xfId="0" applyNumberFormat="1" applyFont="1" applyBorder="1" applyAlignment="1">
      <alignment horizontal="center"/>
    </xf>
    <xf numFmtId="164" fontId="5" fillId="0" borderId="19" xfId="0" applyNumberFormat="1" applyFont="1" applyBorder="1" applyAlignment="1">
      <alignment horizontal="center"/>
    </xf>
    <xf numFmtId="165" fontId="5" fillId="0" borderId="0" xfId="0" applyNumberFormat="1" applyFont="1" applyBorder="1" applyAlignment="1">
      <alignment horizontal="center" vertical="center"/>
    </xf>
    <xf numFmtId="0" fontId="7" fillId="0" borderId="14" xfId="0" applyFont="1" applyBorder="1" applyAlignment="1">
      <alignment vertical="center"/>
    </xf>
    <xf numFmtId="164" fontId="0" fillId="0" borderId="0" xfId="0" applyNumberFormat="1" applyBorder="1" applyAlignment="1">
      <alignment vertical="center"/>
    </xf>
    <xf numFmtId="0" fontId="5" fillId="0" borderId="0" xfId="0" applyFont="1" applyAlignment="1">
      <alignment horizontal="right"/>
    </xf>
    <xf numFmtId="165" fontId="5" fillId="0" borderId="17" xfId="0" applyNumberFormat="1" applyFont="1" applyBorder="1" applyAlignment="1">
      <alignment horizontal="center" vertical="center"/>
    </xf>
    <xf numFmtId="165" fontId="4" fillId="0" borderId="20" xfId="0" applyNumberFormat="1" applyFont="1" applyBorder="1" applyAlignment="1">
      <alignment horizontal="center" vertical="center"/>
    </xf>
    <xf numFmtId="188" fontId="5" fillId="0" borderId="0" xfId="0" applyNumberFormat="1" applyFont="1" applyFill="1" applyAlignment="1">
      <alignment horizontal="center" wrapText="1"/>
    </xf>
    <xf numFmtId="0" fontId="0" fillId="0" borderId="0" xfId="0" applyFont="1" applyAlignment="1">
      <alignment horizontal="center"/>
    </xf>
    <xf numFmtId="165" fontId="5" fillId="0" borderId="22" xfId="0" applyNumberFormat="1" applyFont="1" applyBorder="1" applyAlignment="1">
      <alignment horizontal="center" vertical="center"/>
    </xf>
    <xf numFmtId="0" fontId="12" fillId="0" borderId="20" xfId="0" applyFont="1" applyBorder="1" applyAlignment="1">
      <alignment/>
    </xf>
    <xf numFmtId="0" fontId="5" fillId="0" borderId="20" xfId="0" applyFont="1" applyBorder="1" applyAlignment="1">
      <alignment/>
    </xf>
    <xf numFmtId="166" fontId="0" fillId="0" borderId="0" xfId="0" applyNumberFormat="1" applyFont="1" applyAlignment="1">
      <alignment/>
    </xf>
    <xf numFmtId="0" fontId="53" fillId="0" borderId="24" xfId="0" applyFont="1" applyBorder="1" applyAlignment="1">
      <alignment horizontal="center" vertical="center" wrapText="1"/>
    </xf>
    <xf numFmtId="0" fontId="53"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0" xfId="0" applyFont="1" applyBorder="1" applyAlignment="1">
      <alignment horizontal="center" vertical="center" wrapText="1"/>
    </xf>
    <xf numFmtId="0" fontId="4" fillId="0" borderId="14" xfId="0" applyFont="1" applyBorder="1" applyAlignment="1">
      <alignment horizontal="center" vertical="top" wrapText="1"/>
    </xf>
    <xf numFmtId="0" fontId="13" fillId="0" borderId="25" xfId="0" applyFont="1" applyFill="1" applyBorder="1" applyAlignment="1">
      <alignment horizontal="left" vertical="center" wrapText="1" inden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4" fillId="0" borderId="21" xfId="0" applyFont="1" applyBorder="1" applyAlignment="1">
      <alignment horizontal="center" vertical="center"/>
    </xf>
    <xf numFmtId="0" fontId="5" fillId="0" borderId="22"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0" xfId="0" applyFont="1" applyAlignment="1">
      <alignment horizontal="center"/>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7" fillId="0" borderId="25" xfId="0" applyFont="1" applyFill="1" applyBorder="1" applyAlignment="1">
      <alignment horizontal="left" vertical="center" wrapText="1" indent="1"/>
    </xf>
    <xf numFmtId="0" fontId="34" fillId="0" borderId="14" xfId="0" applyFont="1" applyBorder="1" applyAlignment="1">
      <alignment horizontal="center" vertical="top" wrapText="1"/>
    </xf>
    <xf numFmtId="0" fontId="34" fillId="0" borderId="30" xfId="0" applyFont="1" applyBorder="1" applyAlignment="1">
      <alignment horizontal="center" vertical="top" wrapText="1"/>
    </xf>
    <xf numFmtId="0" fontId="35" fillId="0" borderId="30" xfId="0" applyFont="1" applyBorder="1" applyAlignment="1">
      <alignment horizontal="center" vertical="top" wrapText="1"/>
    </xf>
    <xf numFmtId="0" fontId="35" fillId="0" borderId="31" xfId="0" applyFont="1" applyBorder="1" applyAlignment="1">
      <alignment horizontal="center" vertical="top" wrapText="1"/>
    </xf>
    <xf numFmtId="0" fontId="4" fillId="0" borderId="2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7"/>
  <sheetViews>
    <sheetView tabSelected="1" workbookViewId="0" topLeftCell="B1">
      <selection activeCell="B36" sqref="B36:F36"/>
    </sheetView>
  </sheetViews>
  <sheetFormatPr defaultColWidth="9.140625" defaultRowHeight="12.75"/>
  <cols>
    <col min="1" max="1" width="0" style="0" hidden="1" customWidth="1"/>
    <col min="2" max="2" width="36.00390625" style="0" customWidth="1"/>
    <col min="3" max="3" width="17.7109375" style="0" customWidth="1"/>
    <col min="4" max="4" width="15.7109375" style="0" customWidth="1"/>
    <col min="5" max="5" width="17.28125" style="0" customWidth="1"/>
    <col min="6" max="6" width="16.421875" style="0" customWidth="1"/>
    <col min="7" max="7" width="16.28125" style="0" customWidth="1"/>
  </cols>
  <sheetData>
    <row r="1" spans="1:15" ht="60.75" customHeight="1">
      <c r="A1" s="1"/>
      <c r="B1" s="68" t="s">
        <v>38</v>
      </c>
      <c r="C1" s="69"/>
      <c r="D1" s="70"/>
      <c r="E1" s="70"/>
      <c r="F1" s="71"/>
      <c r="G1" s="1"/>
      <c r="H1" s="1"/>
      <c r="I1" s="1"/>
      <c r="J1" s="1"/>
      <c r="K1" s="1"/>
      <c r="L1" s="1"/>
      <c r="M1" s="1"/>
      <c r="N1" s="1"/>
      <c r="O1" s="1"/>
    </row>
    <row r="2" spans="1:15" ht="16.5" customHeight="1">
      <c r="A2" s="1"/>
      <c r="B2" s="58"/>
      <c r="C2" s="59"/>
      <c r="D2" s="60"/>
      <c r="E2" s="60"/>
      <c r="F2" s="61"/>
      <c r="G2" s="1"/>
      <c r="H2" s="1"/>
      <c r="I2" s="1"/>
      <c r="J2" s="1"/>
      <c r="K2" s="1"/>
      <c r="L2" s="1"/>
      <c r="M2" s="1"/>
      <c r="N2" s="1"/>
      <c r="O2" s="1"/>
    </row>
    <row r="3" spans="1:15" s="6" customFormat="1" ht="21" customHeight="1" thickBot="1">
      <c r="A3" s="5"/>
      <c r="B3" s="78" t="s">
        <v>44</v>
      </c>
      <c r="C3" s="79"/>
      <c r="D3" s="80"/>
      <c r="E3" s="80"/>
      <c r="F3" s="81"/>
      <c r="G3" s="7"/>
      <c r="H3" s="5" t="s">
        <v>40</v>
      </c>
      <c r="I3" s="5"/>
      <c r="J3" s="5"/>
      <c r="K3" s="5"/>
      <c r="L3" s="5"/>
      <c r="M3" s="5"/>
      <c r="N3" s="5"/>
      <c r="O3" s="5"/>
    </row>
    <row r="4" spans="1:15" ht="13.5" customHeight="1" thickBot="1">
      <c r="A4" s="2"/>
      <c r="B4" s="35" t="s">
        <v>14</v>
      </c>
      <c r="C4" s="35" t="s">
        <v>15</v>
      </c>
      <c r="D4" s="35" t="s">
        <v>16</v>
      </c>
      <c r="E4" s="35" t="s">
        <v>17</v>
      </c>
      <c r="F4" s="35" t="s">
        <v>18</v>
      </c>
      <c r="G4" s="1"/>
      <c r="H4" s="1"/>
      <c r="I4" s="1"/>
      <c r="J4" s="1"/>
      <c r="K4" s="1"/>
      <c r="L4" s="1"/>
      <c r="M4" s="1"/>
      <c r="N4" s="1"/>
      <c r="O4" s="1"/>
    </row>
    <row r="5" spans="2:11" ht="75" customHeight="1" thickBot="1">
      <c r="B5" s="66" t="s">
        <v>0</v>
      </c>
      <c r="C5" s="21" t="s">
        <v>35</v>
      </c>
      <c r="D5" s="21" t="s">
        <v>36</v>
      </c>
      <c r="E5" s="25" t="s">
        <v>33</v>
      </c>
      <c r="F5" s="21" t="s">
        <v>34</v>
      </c>
      <c r="G5" s="1"/>
      <c r="H5" s="82" t="s">
        <v>37</v>
      </c>
      <c r="I5" s="1"/>
      <c r="J5" s="1"/>
      <c r="K5" s="1"/>
    </row>
    <row r="6" spans="2:11" ht="0.75" customHeight="1" hidden="1" thickBot="1">
      <c r="B6" s="67"/>
      <c r="C6" s="55"/>
      <c r="D6" s="55"/>
      <c r="E6" s="26"/>
      <c r="F6" s="20"/>
      <c r="H6" s="1"/>
      <c r="I6" s="1"/>
      <c r="J6" s="1"/>
      <c r="K6" s="1"/>
    </row>
    <row r="7" spans="2:11" s="4" customFormat="1" ht="16.5" customHeight="1">
      <c r="B7" s="15" t="s">
        <v>31</v>
      </c>
      <c r="C7" s="31">
        <v>18899549</v>
      </c>
      <c r="D7" s="31">
        <v>21265196</v>
      </c>
      <c r="E7" s="50">
        <f>D7-C7</f>
        <v>2365647</v>
      </c>
      <c r="F7" s="42">
        <f>E7/C7</f>
        <v>0.12516949478529885</v>
      </c>
      <c r="G7" s="23"/>
      <c r="H7" s="48"/>
      <c r="I7" s="3"/>
      <c r="J7" s="3"/>
      <c r="K7" s="3"/>
    </row>
    <row r="8" spans="2:11" s="4" customFormat="1" ht="16.5" customHeight="1">
      <c r="B8" s="16" t="s">
        <v>28</v>
      </c>
      <c r="C8" s="32">
        <v>12520951</v>
      </c>
      <c r="D8" s="32">
        <v>13822378</v>
      </c>
      <c r="E8" s="32">
        <f aca="true" t="shared" si="0" ref="E8:E35">D8-C8</f>
        <v>1301427</v>
      </c>
      <c r="F8" s="43">
        <f aca="true" t="shared" si="1" ref="F8:F35">E8/C8</f>
        <v>0.1039399483314007</v>
      </c>
      <c r="G8" s="23"/>
      <c r="H8" s="48"/>
      <c r="I8" s="3"/>
      <c r="J8" s="3"/>
      <c r="K8" s="3"/>
    </row>
    <row r="9" spans="2:11" s="4" customFormat="1" ht="16.5" customHeight="1">
      <c r="B9" s="17" t="s">
        <v>3</v>
      </c>
      <c r="C9" s="31">
        <v>11268856</v>
      </c>
      <c r="D9" s="31">
        <v>12440140.200000001</v>
      </c>
      <c r="E9" s="31">
        <f t="shared" si="0"/>
        <v>1171284.2000000011</v>
      </c>
      <c r="F9" s="44">
        <f t="shared" si="1"/>
        <v>0.10393993853502087</v>
      </c>
      <c r="G9" s="23"/>
      <c r="H9" s="48"/>
      <c r="I9" s="3"/>
      <c r="J9" s="3"/>
      <c r="K9" s="3"/>
    </row>
    <row r="10" spans="2:11" s="4" customFormat="1" ht="16.5" customHeight="1">
      <c r="B10" s="17" t="s">
        <v>4</v>
      </c>
      <c r="C10" s="31">
        <v>1252095</v>
      </c>
      <c r="D10" s="31">
        <v>1382237.7999999989</v>
      </c>
      <c r="E10" s="31">
        <f t="shared" si="0"/>
        <v>130142.79999999888</v>
      </c>
      <c r="F10" s="44">
        <f t="shared" si="1"/>
        <v>0.10394003649882708</v>
      </c>
      <c r="G10" s="23"/>
      <c r="H10" s="48"/>
      <c r="I10" s="3"/>
      <c r="J10" s="3"/>
      <c r="K10" s="3"/>
    </row>
    <row r="11" spans="2:11" s="4" customFormat="1" ht="16.5" customHeight="1">
      <c r="B11" s="16" t="s">
        <v>5</v>
      </c>
      <c r="C11" s="31">
        <v>4724887</v>
      </c>
      <c r="D11" s="31">
        <v>5316298</v>
      </c>
      <c r="E11" s="31">
        <f t="shared" si="0"/>
        <v>591411</v>
      </c>
      <c r="F11" s="44">
        <f t="shared" si="1"/>
        <v>0.1251693426742269</v>
      </c>
      <c r="G11" s="23"/>
      <c r="H11" s="48"/>
      <c r="I11" s="3"/>
      <c r="J11" s="3"/>
      <c r="K11" s="3"/>
    </row>
    <row r="12" spans="2:11" s="4" customFormat="1" ht="16.5" customHeight="1" thickBot="1">
      <c r="B12" s="47" t="s">
        <v>25</v>
      </c>
      <c r="C12" s="33">
        <v>1653711</v>
      </c>
      <c r="D12" s="33">
        <v>2126519.6</v>
      </c>
      <c r="E12" s="33">
        <f t="shared" si="0"/>
        <v>472808.6000000001</v>
      </c>
      <c r="F12" s="45">
        <f t="shared" si="1"/>
        <v>0.2859076344052861</v>
      </c>
      <c r="G12" s="23"/>
      <c r="H12" s="48"/>
      <c r="I12" s="3"/>
      <c r="J12" s="3"/>
      <c r="K12" s="3"/>
    </row>
    <row r="13" spans="2:11" s="4" customFormat="1" ht="16.5" customHeight="1">
      <c r="B13" s="15" t="s">
        <v>20</v>
      </c>
      <c r="C13" s="34">
        <v>12850371</v>
      </c>
      <c r="D13" s="34">
        <v>14722745</v>
      </c>
      <c r="E13" s="50">
        <f t="shared" si="0"/>
        <v>1872374</v>
      </c>
      <c r="F13" s="42">
        <f t="shared" si="1"/>
        <v>0.14570583215068264</v>
      </c>
      <c r="G13" s="23"/>
      <c r="H13" s="48"/>
      <c r="I13" s="3"/>
      <c r="J13" s="3"/>
      <c r="K13" s="3"/>
    </row>
    <row r="14" spans="2:11" s="4" customFormat="1" ht="16.5" customHeight="1">
      <c r="B14" s="16" t="s">
        <v>27</v>
      </c>
      <c r="C14" s="32">
        <v>11725964</v>
      </c>
      <c r="D14" s="32">
        <v>13250470</v>
      </c>
      <c r="E14" s="32">
        <f t="shared" si="0"/>
        <v>1524506</v>
      </c>
      <c r="F14" s="43">
        <f t="shared" si="1"/>
        <v>0.13001114449950554</v>
      </c>
      <c r="G14" s="23"/>
      <c r="H14" s="48"/>
      <c r="I14" s="3"/>
      <c r="J14" s="3"/>
      <c r="K14" s="3"/>
    </row>
    <row r="15" spans="2:11" s="4" customFormat="1" ht="16.5" customHeight="1">
      <c r="B15" s="17" t="s">
        <v>3</v>
      </c>
      <c r="C15" s="31">
        <v>10553368</v>
      </c>
      <c r="D15" s="31">
        <v>11925423</v>
      </c>
      <c r="E15" s="31">
        <f t="shared" si="0"/>
        <v>1372055</v>
      </c>
      <c r="F15" s="44">
        <f t="shared" si="1"/>
        <v>0.13001110166915433</v>
      </c>
      <c r="G15" s="23"/>
      <c r="H15" s="48"/>
      <c r="I15" s="3"/>
      <c r="J15" s="3"/>
      <c r="K15" s="3"/>
    </row>
    <row r="16" spans="2:11" s="4" customFormat="1" ht="16.5" customHeight="1">
      <c r="B16" s="17" t="s">
        <v>4</v>
      </c>
      <c r="C16" s="31">
        <f>C14-C15</f>
        <v>1172596</v>
      </c>
      <c r="D16" s="31">
        <v>1325047</v>
      </c>
      <c r="E16" s="31">
        <f t="shared" si="0"/>
        <v>152451</v>
      </c>
      <c r="F16" s="44">
        <f t="shared" si="1"/>
        <v>0.13001152997281246</v>
      </c>
      <c r="G16" s="23"/>
      <c r="H16" s="48"/>
      <c r="I16" s="3"/>
      <c r="J16" s="3"/>
      <c r="K16" s="3"/>
    </row>
    <row r="17" spans="2:11" s="4" customFormat="1" ht="16.5" customHeight="1" thickBot="1">
      <c r="B17" s="47" t="s">
        <v>26</v>
      </c>
      <c r="C17" s="33">
        <v>1124407</v>
      </c>
      <c r="D17" s="33">
        <v>1472274.5</v>
      </c>
      <c r="E17" s="33">
        <f t="shared" si="0"/>
        <v>347867.5</v>
      </c>
      <c r="F17" s="45">
        <f t="shared" si="1"/>
        <v>0.309378632470271</v>
      </c>
      <c r="G17" s="23"/>
      <c r="H17" s="48"/>
      <c r="I17" s="3"/>
      <c r="J17" s="3"/>
      <c r="K17" s="3"/>
    </row>
    <row r="18" spans="2:11" s="4" customFormat="1" ht="16.5" customHeight="1">
      <c r="B18" s="15" t="s">
        <v>1</v>
      </c>
      <c r="C18" s="34">
        <v>14507221</v>
      </c>
      <c r="D18" s="34">
        <v>16504685</v>
      </c>
      <c r="E18" s="50">
        <f t="shared" si="0"/>
        <v>1997464</v>
      </c>
      <c r="F18" s="42">
        <f t="shared" si="1"/>
        <v>0.1376875695214128</v>
      </c>
      <c r="G18" s="23"/>
      <c r="H18" s="48"/>
      <c r="I18" s="3"/>
      <c r="J18" s="3"/>
      <c r="K18" s="3"/>
    </row>
    <row r="19" spans="2:11" s="4" customFormat="1" ht="16.5" customHeight="1">
      <c r="B19" s="16" t="s">
        <v>27</v>
      </c>
      <c r="C19" s="32">
        <f>C18*0.9125</f>
        <v>13237839.1625</v>
      </c>
      <c r="D19" s="32">
        <v>14854216.5</v>
      </c>
      <c r="E19" s="32">
        <f t="shared" si="0"/>
        <v>1616377.3375000004</v>
      </c>
      <c r="F19" s="43">
        <f t="shared" si="1"/>
        <v>0.12210280829509212</v>
      </c>
      <c r="G19" s="23"/>
      <c r="H19" s="48"/>
      <c r="I19" s="3"/>
      <c r="J19" s="3"/>
      <c r="K19" s="3"/>
    </row>
    <row r="20" spans="2:11" s="4" customFormat="1" ht="16.5" customHeight="1">
      <c r="B20" s="17" t="s">
        <v>3</v>
      </c>
      <c r="C20" s="31">
        <f>C19*0.9</f>
        <v>11914055.24625</v>
      </c>
      <c r="D20" s="31">
        <v>13368794.85</v>
      </c>
      <c r="E20" s="31">
        <f t="shared" si="0"/>
        <v>1454739.6037499998</v>
      </c>
      <c r="F20" s="44">
        <f t="shared" si="1"/>
        <v>0.12210280829509208</v>
      </c>
      <c r="G20" s="57"/>
      <c r="H20" s="48"/>
      <c r="I20" s="3"/>
      <c r="J20" s="3"/>
      <c r="K20" s="3"/>
    </row>
    <row r="21" spans="2:11" s="4" customFormat="1" ht="16.5" customHeight="1">
      <c r="B21" s="17" t="s">
        <v>4</v>
      </c>
      <c r="C21" s="31">
        <f>C19-C20</f>
        <v>1323783.9162499998</v>
      </c>
      <c r="D21" s="31">
        <v>1485421.6500000004</v>
      </c>
      <c r="E21" s="31">
        <f t="shared" si="0"/>
        <v>161637.7337500006</v>
      </c>
      <c r="F21" s="44">
        <f t="shared" si="1"/>
        <v>0.12210280829509257</v>
      </c>
      <c r="G21" s="23"/>
      <c r="H21" s="48"/>
      <c r="I21" s="3"/>
      <c r="J21" s="3"/>
      <c r="K21" s="3"/>
    </row>
    <row r="22" spans="2:11" s="4" customFormat="1" ht="16.5" customHeight="1" thickBot="1">
      <c r="B22" s="47" t="s">
        <v>26</v>
      </c>
      <c r="C22" s="33">
        <f>C18*0.0875</f>
        <v>1269381.8375</v>
      </c>
      <c r="D22" s="33">
        <v>1650468</v>
      </c>
      <c r="E22" s="33">
        <f t="shared" si="0"/>
        <v>381086.1625000001</v>
      </c>
      <c r="F22" s="45">
        <f t="shared" si="1"/>
        <v>0.3002139712748175</v>
      </c>
      <c r="G22" s="23"/>
      <c r="H22" s="48"/>
      <c r="I22" s="3"/>
      <c r="J22" s="3"/>
      <c r="K22" s="3"/>
    </row>
    <row r="23" spans="2:11" s="4" customFormat="1" ht="16.5" customHeight="1">
      <c r="B23" s="15" t="s">
        <v>2</v>
      </c>
      <c r="C23" s="34">
        <f>C7+C13+C18</f>
        <v>46257141</v>
      </c>
      <c r="D23" s="34">
        <v>52492626</v>
      </c>
      <c r="E23" s="50">
        <f t="shared" si="0"/>
        <v>6235485</v>
      </c>
      <c r="F23" s="42">
        <f t="shared" si="1"/>
        <v>0.13480048410255185</v>
      </c>
      <c r="G23" s="23"/>
      <c r="H23" s="48"/>
      <c r="I23" s="3"/>
      <c r="J23" s="3"/>
      <c r="K23" s="3"/>
    </row>
    <row r="24" spans="2:11" s="4" customFormat="1" ht="16.5" customHeight="1">
      <c r="B24" s="16" t="s">
        <v>6</v>
      </c>
      <c r="C24" s="32">
        <f>C8+C14+C19</f>
        <v>37484754.1625</v>
      </c>
      <c r="D24" s="51">
        <v>41927064.5</v>
      </c>
      <c r="E24" s="32">
        <f t="shared" si="0"/>
        <v>4442310.3374999985</v>
      </c>
      <c r="F24" s="43">
        <f t="shared" si="1"/>
        <v>0.11850978982660944</v>
      </c>
      <c r="G24" s="23"/>
      <c r="H24" s="48"/>
      <c r="I24" s="3"/>
      <c r="J24" s="3"/>
      <c r="K24" s="3"/>
    </row>
    <row r="25" spans="2:11" s="4" customFormat="1" ht="16.5" customHeight="1">
      <c r="B25" s="17" t="s">
        <v>7</v>
      </c>
      <c r="C25" s="31">
        <f>C9+C15+C20</f>
        <v>33736279.24625</v>
      </c>
      <c r="D25" s="34">
        <v>37734358.050000004</v>
      </c>
      <c r="E25" s="31">
        <f t="shared" si="0"/>
        <v>3998078.803750001</v>
      </c>
      <c r="F25" s="44">
        <f t="shared" si="1"/>
        <v>0.11850977324935476</v>
      </c>
      <c r="G25" s="23"/>
      <c r="H25" s="48"/>
      <c r="I25" s="3"/>
      <c r="J25" s="3"/>
      <c r="K25" s="3"/>
    </row>
    <row r="26" spans="2:11" s="4" customFormat="1" ht="16.5" customHeight="1">
      <c r="B26" s="17" t="s">
        <v>8</v>
      </c>
      <c r="C26" s="31">
        <f>C10+C16+C21</f>
        <v>3748474.91625</v>
      </c>
      <c r="D26" s="34">
        <v>4192707</v>
      </c>
      <c r="E26" s="31">
        <f t="shared" si="0"/>
        <v>444232.0837500002</v>
      </c>
      <c r="F26" s="44">
        <f t="shared" si="1"/>
        <v>0.11851008574826294</v>
      </c>
      <c r="G26" s="23"/>
      <c r="H26" s="48"/>
      <c r="I26" s="3"/>
      <c r="J26" s="3"/>
      <c r="K26" s="3"/>
    </row>
    <row r="27" spans="2:11" s="4" customFormat="1" ht="16.5" customHeight="1">
      <c r="B27" s="16" t="s">
        <v>9</v>
      </c>
      <c r="C27" s="31">
        <f>+C11</f>
        <v>4724887</v>
      </c>
      <c r="D27" s="34">
        <v>5316298</v>
      </c>
      <c r="E27" s="31">
        <f t="shared" si="0"/>
        <v>591411</v>
      </c>
      <c r="F27" s="44">
        <f t="shared" si="1"/>
        <v>0.1251693426742269</v>
      </c>
      <c r="G27" s="23"/>
      <c r="H27" s="48"/>
      <c r="I27" s="3"/>
      <c r="J27" s="3"/>
      <c r="K27" s="3"/>
    </row>
    <row r="28" spans="2:11" s="4" customFormat="1" ht="16.5" customHeight="1" thickBot="1">
      <c r="B28" s="47" t="s">
        <v>25</v>
      </c>
      <c r="C28" s="33">
        <f>C12+C17+C22</f>
        <v>4047499.8375</v>
      </c>
      <c r="D28" s="54">
        <v>5249263</v>
      </c>
      <c r="E28" s="33">
        <f t="shared" si="0"/>
        <v>1201763.1625</v>
      </c>
      <c r="F28" s="45">
        <f t="shared" si="1"/>
        <v>0.29691493780078504</v>
      </c>
      <c r="G28" s="23"/>
      <c r="H28" s="48"/>
      <c r="I28" s="3"/>
      <c r="J28" s="3"/>
      <c r="K28" s="3"/>
    </row>
    <row r="29" spans="2:11" s="4" customFormat="1" ht="16.5" customHeight="1">
      <c r="B29" s="15" t="s">
        <v>19</v>
      </c>
      <c r="C29" s="34">
        <v>13409175</v>
      </c>
      <c r="D29" s="50">
        <v>13585040</v>
      </c>
      <c r="E29" s="50">
        <f t="shared" si="0"/>
        <v>175865</v>
      </c>
      <c r="F29" s="42">
        <f t="shared" si="1"/>
        <v>0.013115273683876898</v>
      </c>
      <c r="G29" s="23"/>
      <c r="H29" s="48"/>
      <c r="I29" s="3"/>
      <c r="J29" s="3"/>
      <c r="K29" s="3"/>
    </row>
    <row r="30" spans="2:11" s="10" customFormat="1" ht="16.5" customHeight="1">
      <c r="B30" s="18" t="s">
        <v>10</v>
      </c>
      <c r="C30" s="31">
        <f>C29*0.9</f>
        <v>12068257.5</v>
      </c>
      <c r="D30" s="31">
        <v>12226536</v>
      </c>
      <c r="E30" s="31">
        <f t="shared" si="0"/>
        <v>158278.5</v>
      </c>
      <c r="F30" s="44">
        <f t="shared" si="1"/>
        <v>0.013115273683876898</v>
      </c>
      <c r="G30" s="24"/>
      <c r="H30" s="48"/>
      <c r="I30" s="9"/>
      <c r="J30" s="9"/>
      <c r="K30" s="9"/>
    </row>
    <row r="31" spans="2:11" s="10" customFormat="1" ht="16.5" customHeight="1">
      <c r="B31" s="17" t="s">
        <v>11</v>
      </c>
      <c r="C31" s="32">
        <f>C30*0.8</f>
        <v>9654606</v>
      </c>
      <c r="D31" s="32">
        <v>9781228.8</v>
      </c>
      <c r="E31" s="32">
        <f t="shared" si="0"/>
        <v>126622.80000000075</v>
      </c>
      <c r="F31" s="43">
        <f t="shared" si="1"/>
        <v>0.013115273683876974</v>
      </c>
      <c r="G31" s="24"/>
      <c r="H31" s="48"/>
      <c r="I31" s="9"/>
      <c r="J31" s="9"/>
      <c r="K31" s="9"/>
    </row>
    <row r="32" spans="2:11" s="10" customFormat="1" ht="16.5" customHeight="1">
      <c r="B32" s="17" t="s">
        <v>12</v>
      </c>
      <c r="C32" s="31">
        <f>C30-C31</f>
        <v>2413651.5</v>
      </c>
      <c r="D32" s="31">
        <v>2445307.1999999993</v>
      </c>
      <c r="E32" s="31">
        <f t="shared" si="0"/>
        <v>31655.699999999255</v>
      </c>
      <c r="F32" s="44">
        <f t="shared" si="1"/>
        <v>0.01311527368387659</v>
      </c>
      <c r="G32" s="24"/>
      <c r="H32" s="48"/>
      <c r="I32" s="9"/>
      <c r="J32" s="9"/>
      <c r="K32" s="9"/>
    </row>
    <row r="33" spans="2:11" s="10" customFormat="1" ht="16.5" customHeight="1">
      <c r="B33" s="18" t="s">
        <v>13</v>
      </c>
      <c r="C33" s="31">
        <f>C29-C30</f>
        <v>1340917.5</v>
      </c>
      <c r="D33" s="31">
        <v>1358504</v>
      </c>
      <c r="E33" s="31">
        <f t="shared" si="0"/>
        <v>17586.5</v>
      </c>
      <c r="F33" s="44">
        <f t="shared" si="1"/>
        <v>0.013115273683876898</v>
      </c>
      <c r="G33" s="24"/>
      <c r="H33" s="48"/>
      <c r="I33" s="9"/>
      <c r="J33" s="9"/>
      <c r="K33" s="9"/>
    </row>
    <row r="34" spans="2:11" s="4" customFormat="1" ht="16.5" customHeight="1">
      <c r="B34" s="17" t="s">
        <v>21</v>
      </c>
      <c r="C34" s="32">
        <f>C33*0.62</f>
        <v>831368.85</v>
      </c>
      <c r="D34" s="32">
        <v>842272.48</v>
      </c>
      <c r="E34" s="32">
        <f t="shared" si="0"/>
        <v>10903.630000000005</v>
      </c>
      <c r="F34" s="43">
        <f t="shared" si="1"/>
        <v>0.013115273683876903</v>
      </c>
      <c r="G34" s="23"/>
      <c r="H34" s="48"/>
      <c r="I34" s="3"/>
      <c r="J34" s="3"/>
      <c r="K34" s="3"/>
    </row>
    <row r="35" spans="2:11" s="4" customFormat="1" ht="16.5" customHeight="1" thickBot="1">
      <c r="B35" s="19" t="s">
        <v>22</v>
      </c>
      <c r="C35" s="33">
        <f>C33-C34</f>
        <v>509548.65</v>
      </c>
      <c r="D35" s="33">
        <v>516231.52</v>
      </c>
      <c r="E35" s="33">
        <f t="shared" si="0"/>
        <v>6682.869999999995</v>
      </c>
      <c r="F35" s="45">
        <f t="shared" si="1"/>
        <v>0.013115273683876888</v>
      </c>
      <c r="G35" s="23"/>
      <c r="H35" s="48"/>
      <c r="I35" s="3"/>
      <c r="J35" s="3"/>
      <c r="K35" s="3"/>
    </row>
    <row r="36" spans="2:6" ht="179.25" customHeight="1">
      <c r="B36" s="63" t="s">
        <v>41</v>
      </c>
      <c r="C36" s="64"/>
      <c r="D36" s="64"/>
      <c r="E36" s="64"/>
      <c r="F36" s="65"/>
    </row>
    <row r="37" spans="2:6" ht="15" customHeight="1">
      <c r="B37" s="22" t="s">
        <v>23</v>
      </c>
      <c r="C37" s="72"/>
      <c r="D37" s="72"/>
      <c r="E37" s="37" t="s">
        <v>24</v>
      </c>
      <c r="F37" s="52">
        <v>42447</v>
      </c>
    </row>
  </sheetData>
  <sheetProtection/>
  <mergeCells count="6">
    <mergeCell ref="B2:F2"/>
    <mergeCell ref="B3:F3"/>
    <mergeCell ref="B36:F36"/>
    <mergeCell ref="B5:B6"/>
    <mergeCell ref="B1:F1"/>
    <mergeCell ref="C37:D37"/>
  </mergeCells>
  <printOptions horizontalCentered="1"/>
  <pageMargins left="0.25" right="0.25" top="0.27" bottom="0.3" header="0.12" footer="0.13"/>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O38"/>
  <sheetViews>
    <sheetView workbookViewId="0" topLeftCell="B1">
      <selection activeCell="F29" sqref="F29"/>
    </sheetView>
  </sheetViews>
  <sheetFormatPr defaultColWidth="9.140625" defaultRowHeight="12.75"/>
  <cols>
    <col min="1" max="1" width="0" style="0" hidden="1" customWidth="1"/>
    <col min="2" max="2" width="36.57421875" style="0" customWidth="1"/>
    <col min="3" max="3" width="16.7109375" style="0" customWidth="1"/>
    <col min="4" max="4" width="16.8515625" style="0" customWidth="1"/>
    <col min="5" max="5" width="19.28125" style="0" customWidth="1"/>
    <col min="6" max="6" width="15.421875" style="0" customWidth="1"/>
    <col min="8" max="8" width="14.421875" style="0" customWidth="1"/>
  </cols>
  <sheetData>
    <row r="1" spans="1:15" ht="60.75" customHeight="1">
      <c r="A1" s="1"/>
      <c r="B1" s="68" t="s">
        <v>39</v>
      </c>
      <c r="C1" s="73"/>
      <c r="D1" s="73"/>
      <c r="E1" s="74"/>
      <c r="F1" s="41"/>
      <c r="G1" s="1"/>
      <c r="H1" s="1"/>
      <c r="I1" s="1"/>
      <c r="J1" s="1"/>
      <c r="K1" s="1"/>
      <c r="L1" s="1"/>
      <c r="M1" s="1"/>
      <c r="N1" s="1"/>
      <c r="O1" s="1"/>
    </row>
    <row r="2" spans="1:15" s="6" customFormat="1" ht="42.75" customHeight="1" thickBot="1">
      <c r="A2" s="5"/>
      <c r="B2" s="62"/>
      <c r="C2" s="75"/>
      <c r="D2" s="75"/>
      <c r="E2" s="76"/>
      <c r="F2" s="5"/>
      <c r="G2" s="5"/>
      <c r="H2" s="5"/>
      <c r="I2" s="5"/>
      <c r="J2" s="5"/>
      <c r="K2" s="5"/>
      <c r="L2" s="5"/>
      <c r="M2" s="5"/>
      <c r="N2" s="5"/>
      <c r="O2" s="5"/>
    </row>
    <row r="3" spans="1:15" ht="13.5" customHeight="1" thickBot="1">
      <c r="A3" s="2"/>
      <c r="B3" s="35" t="s">
        <v>14</v>
      </c>
      <c r="C3" s="35" t="s">
        <v>15</v>
      </c>
      <c r="D3" s="35" t="s">
        <v>16</v>
      </c>
      <c r="E3" s="35" t="s">
        <v>17</v>
      </c>
      <c r="F3" s="1"/>
      <c r="G3" s="1"/>
      <c r="H3" s="1"/>
      <c r="I3" s="1"/>
      <c r="J3" s="1"/>
      <c r="K3" s="1"/>
      <c r="L3" s="1"/>
      <c r="M3" s="1"/>
      <c r="N3" s="1"/>
      <c r="O3" s="1"/>
    </row>
    <row r="4" spans="2:11" ht="75" customHeight="1" thickBot="1">
      <c r="B4" s="66" t="s">
        <v>0</v>
      </c>
      <c r="C4" s="21" t="s">
        <v>29</v>
      </c>
      <c r="D4" s="21" t="s">
        <v>30</v>
      </c>
      <c r="E4" s="21" t="s">
        <v>43</v>
      </c>
      <c r="F4" s="1"/>
      <c r="G4" s="1"/>
      <c r="H4" s="1"/>
      <c r="I4" s="1"/>
      <c r="J4" s="1"/>
      <c r="K4" s="1"/>
    </row>
    <row r="5" spans="2:11" ht="0.75" customHeight="1" hidden="1" thickBot="1">
      <c r="B5" s="67"/>
      <c r="C5" s="56"/>
      <c r="D5" s="56"/>
      <c r="E5" s="13"/>
      <c r="G5" s="1"/>
      <c r="H5" s="1"/>
      <c r="I5" s="1"/>
      <c r="J5" s="1"/>
      <c r="K5" s="1"/>
    </row>
    <row r="6" spans="2:11" s="4" customFormat="1" ht="16.5" customHeight="1">
      <c r="B6" s="15" t="s">
        <v>32</v>
      </c>
      <c r="C6" s="31">
        <v>21265196</v>
      </c>
      <c r="D6" s="31">
        <v>3265809</v>
      </c>
      <c r="E6" s="27">
        <f>C6-D6</f>
        <v>17999387</v>
      </c>
      <c r="F6"/>
      <c r="G6" s="3"/>
      <c r="H6" s="3"/>
      <c r="I6" s="3"/>
      <c r="J6" s="3"/>
      <c r="K6" s="3"/>
    </row>
    <row r="7" spans="2:11" s="4" customFormat="1" ht="16.5" customHeight="1">
      <c r="B7" s="16" t="s">
        <v>28</v>
      </c>
      <c r="C7" s="32">
        <v>13822378</v>
      </c>
      <c r="D7" s="32">
        <f>ROUND((D6*0.65),0)</f>
        <v>2122776</v>
      </c>
      <c r="E7" s="36">
        <f aca="true" t="shared" si="0" ref="E7:E27">C7-D7</f>
        <v>11699602</v>
      </c>
      <c r="F7"/>
      <c r="G7" s="3"/>
      <c r="H7" s="3"/>
      <c r="I7" s="3"/>
      <c r="J7" s="3"/>
      <c r="K7" s="3"/>
    </row>
    <row r="8" spans="2:11" s="4" customFormat="1" ht="16.5" customHeight="1">
      <c r="B8" s="17" t="s">
        <v>3</v>
      </c>
      <c r="C8" s="31">
        <v>12440140.200000001</v>
      </c>
      <c r="D8" s="31">
        <f>D7*0.9</f>
        <v>1910498.4000000001</v>
      </c>
      <c r="E8" s="28">
        <f t="shared" si="0"/>
        <v>10529641.8</v>
      </c>
      <c r="F8"/>
      <c r="G8" s="3"/>
      <c r="H8" s="3"/>
      <c r="I8" s="3"/>
      <c r="J8" s="3"/>
      <c r="K8" s="3"/>
    </row>
    <row r="9" spans="2:11" s="4" customFormat="1" ht="16.5" customHeight="1">
      <c r="B9" s="17" t="s">
        <v>4</v>
      </c>
      <c r="C9" s="31">
        <v>1382237.7999999989</v>
      </c>
      <c r="D9" s="31">
        <f>D7-D8</f>
        <v>212277.59999999986</v>
      </c>
      <c r="E9" s="28">
        <f t="shared" si="0"/>
        <v>1169960.199999999</v>
      </c>
      <c r="F9"/>
      <c r="G9" s="3"/>
      <c r="H9" s="3"/>
      <c r="I9" s="3"/>
      <c r="J9" s="3"/>
      <c r="K9" s="3"/>
    </row>
    <row r="10" spans="2:11" s="4" customFormat="1" ht="16.5" customHeight="1">
      <c r="B10" s="16" t="s">
        <v>5</v>
      </c>
      <c r="C10" s="31">
        <v>5316298</v>
      </c>
      <c r="D10" s="31">
        <f>D6*0.25</f>
        <v>816452.25</v>
      </c>
      <c r="E10" s="28">
        <f t="shared" si="0"/>
        <v>4499845.75</v>
      </c>
      <c r="F10"/>
      <c r="G10" s="3"/>
      <c r="H10" s="3"/>
      <c r="I10" s="3"/>
      <c r="J10" s="3"/>
      <c r="K10" s="3"/>
    </row>
    <row r="11" spans="2:11" s="4" customFormat="1" ht="16.5" customHeight="1" thickBot="1">
      <c r="B11" s="47" t="s">
        <v>25</v>
      </c>
      <c r="C11" s="33">
        <v>2126519.6</v>
      </c>
      <c r="D11" s="33">
        <f>D6*0.1</f>
        <v>326580.9</v>
      </c>
      <c r="E11" s="29">
        <f t="shared" si="0"/>
        <v>1799938.7000000002</v>
      </c>
      <c r="F11"/>
      <c r="G11" s="3"/>
      <c r="H11" s="3"/>
      <c r="I11" s="3"/>
      <c r="J11" s="3"/>
      <c r="K11" s="3"/>
    </row>
    <row r="12" spans="2:11" s="4" customFormat="1" ht="16.5" customHeight="1">
      <c r="B12" s="15" t="s">
        <v>20</v>
      </c>
      <c r="C12" s="34">
        <v>14722745</v>
      </c>
      <c r="D12" s="34">
        <v>1230442</v>
      </c>
      <c r="E12" s="30">
        <f t="shared" si="0"/>
        <v>13492303</v>
      </c>
      <c r="F12"/>
      <c r="G12" s="3"/>
      <c r="H12" s="3"/>
      <c r="I12" s="3"/>
      <c r="J12" s="3"/>
      <c r="K12" s="3"/>
    </row>
    <row r="13" spans="2:11" s="4" customFormat="1" ht="16.5" customHeight="1">
      <c r="B13" s="16" t="s">
        <v>27</v>
      </c>
      <c r="C13" s="32">
        <v>13250470</v>
      </c>
      <c r="D13" s="32">
        <f>ROUND((D12*0.9),0)</f>
        <v>1107398</v>
      </c>
      <c r="E13" s="36">
        <f t="shared" si="0"/>
        <v>12143072</v>
      </c>
      <c r="F13"/>
      <c r="G13" s="3"/>
      <c r="H13" s="3"/>
      <c r="I13" s="3"/>
      <c r="J13" s="3"/>
      <c r="K13" s="3"/>
    </row>
    <row r="14" spans="2:11" s="4" customFormat="1" ht="16.5" customHeight="1">
      <c r="B14" s="17" t="s">
        <v>3</v>
      </c>
      <c r="C14" s="31">
        <v>11925423</v>
      </c>
      <c r="D14" s="31">
        <f>D13*0.9</f>
        <v>996658.2000000001</v>
      </c>
      <c r="E14" s="28">
        <f t="shared" si="0"/>
        <v>10928764.8</v>
      </c>
      <c r="F14"/>
      <c r="G14" s="3"/>
      <c r="H14" s="3"/>
      <c r="I14" s="3"/>
      <c r="J14" s="3"/>
      <c r="K14" s="3"/>
    </row>
    <row r="15" spans="2:11" s="4" customFormat="1" ht="16.5" customHeight="1">
      <c r="B15" s="17" t="s">
        <v>4</v>
      </c>
      <c r="C15" s="31">
        <v>1325047</v>
      </c>
      <c r="D15" s="31">
        <f>D13-D14</f>
        <v>110739.79999999993</v>
      </c>
      <c r="E15" s="28">
        <f t="shared" si="0"/>
        <v>1214307.2000000002</v>
      </c>
      <c r="F15"/>
      <c r="G15" s="3"/>
      <c r="H15" s="46"/>
      <c r="I15" s="3"/>
      <c r="J15" s="3"/>
      <c r="K15" s="3"/>
    </row>
    <row r="16" spans="2:11" s="4" customFormat="1" ht="16.5" customHeight="1" thickBot="1">
      <c r="B16" s="47" t="s">
        <v>26</v>
      </c>
      <c r="C16" s="33">
        <v>1472274.5</v>
      </c>
      <c r="D16" s="33">
        <f>D12*0.1</f>
        <v>123044.20000000001</v>
      </c>
      <c r="E16" s="29">
        <f t="shared" si="0"/>
        <v>1349230.3</v>
      </c>
      <c r="F16"/>
      <c r="G16" s="3"/>
      <c r="H16" s="3"/>
      <c r="I16" s="3"/>
      <c r="J16" s="3"/>
      <c r="K16" s="3"/>
    </row>
    <row r="17" spans="2:11" s="4" customFormat="1" ht="16.5" customHeight="1">
      <c r="B17" s="15" t="s">
        <v>1</v>
      </c>
      <c r="C17" s="34">
        <v>16504685</v>
      </c>
      <c r="D17" s="34">
        <v>16504685</v>
      </c>
      <c r="E17" s="38"/>
      <c r="F17"/>
      <c r="G17" s="3"/>
      <c r="H17" s="3"/>
      <c r="I17" s="3"/>
      <c r="J17" s="3"/>
      <c r="K17" s="3"/>
    </row>
    <row r="18" spans="2:11" s="4" customFormat="1" ht="16.5" customHeight="1">
      <c r="B18" s="16" t="s">
        <v>27</v>
      </c>
      <c r="C18" s="32">
        <v>14854216.5</v>
      </c>
      <c r="D18" s="32">
        <v>14854216.5</v>
      </c>
      <c r="E18" s="39"/>
      <c r="F18"/>
      <c r="G18" s="3"/>
      <c r="H18" s="3"/>
      <c r="I18" s="3"/>
      <c r="J18" s="3"/>
      <c r="K18" s="3"/>
    </row>
    <row r="19" spans="2:11" s="4" customFormat="1" ht="16.5" customHeight="1">
      <c r="B19" s="17" t="s">
        <v>3</v>
      </c>
      <c r="C19" s="31">
        <v>13368794.85</v>
      </c>
      <c r="D19" s="31">
        <v>13368794.85</v>
      </c>
      <c r="E19" s="39"/>
      <c r="F19"/>
      <c r="G19" s="3"/>
      <c r="H19" s="3"/>
      <c r="I19" s="3"/>
      <c r="J19" s="3"/>
      <c r="K19" s="3"/>
    </row>
    <row r="20" spans="2:11" s="4" customFormat="1" ht="16.5" customHeight="1">
      <c r="B20" s="17" t="s">
        <v>4</v>
      </c>
      <c r="C20" s="31">
        <v>1485421.6500000004</v>
      </c>
      <c r="D20" s="31">
        <v>1485421.6500000004</v>
      </c>
      <c r="E20" s="39"/>
      <c r="F20"/>
      <c r="G20" s="3"/>
      <c r="H20" s="3"/>
      <c r="I20" s="3"/>
      <c r="J20" s="3"/>
      <c r="K20" s="3"/>
    </row>
    <row r="21" spans="2:11" s="4" customFormat="1" ht="16.5" customHeight="1" thickBot="1">
      <c r="B21" s="47" t="s">
        <v>26</v>
      </c>
      <c r="C21" s="33">
        <v>1650468</v>
      </c>
      <c r="D21" s="33">
        <v>1650468</v>
      </c>
      <c r="E21" s="40"/>
      <c r="F21"/>
      <c r="G21" s="3"/>
      <c r="H21" s="3"/>
      <c r="I21" s="3"/>
      <c r="J21" s="3"/>
      <c r="K21" s="3"/>
    </row>
    <row r="22" spans="2:11" s="4" customFormat="1" ht="16.5" customHeight="1">
      <c r="B22" s="15" t="s">
        <v>2</v>
      </c>
      <c r="C22" s="34">
        <v>52492626</v>
      </c>
      <c r="D22" s="34">
        <f>D6+D12+D17</f>
        <v>21000936</v>
      </c>
      <c r="E22" s="30">
        <f t="shared" si="0"/>
        <v>31491690</v>
      </c>
      <c r="F22"/>
      <c r="G22" s="3"/>
      <c r="H22" s="3"/>
      <c r="I22" s="3"/>
      <c r="J22" s="3"/>
      <c r="K22" s="3"/>
    </row>
    <row r="23" spans="2:11" s="4" customFormat="1" ht="16.5" customHeight="1">
      <c r="B23" s="16" t="s">
        <v>6</v>
      </c>
      <c r="C23" s="32">
        <v>41927064.5</v>
      </c>
      <c r="D23" s="32">
        <f>D7+D13+D18</f>
        <v>18084390.5</v>
      </c>
      <c r="E23" s="36">
        <f t="shared" si="0"/>
        <v>23842674</v>
      </c>
      <c r="F23"/>
      <c r="G23" s="3"/>
      <c r="H23" s="3"/>
      <c r="I23" s="3"/>
      <c r="J23" s="3"/>
      <c r="K23" s="3"/>
    </row>
    <row r="24" spans="2:11" s="4" customFormat="1" ht="16.5" customHeight="1">
      <c r="B24" s="17" t="s">
        <v>7</v>
      </c>
      <c r="C24" s="31">
        <v>37734358.050000004</v>
      </c>
      <c r="D24" s="31">
        <f>D8+D14+D19</f>
        <v>16275951.45</v>
      </c>
      <c r="E24" s="28">
        <f t="shared" si="0"/>
        <v>21458406.600000005</v>
      </c>
      <c r="F24"/>
      <c r="G24" s="3"/>
      <c r="H24" s="3"/>
      <c r="I24" s="3"/>
      <c r="J24" s="3"/>
      <c r="K24" s="3"/>
    </row>
    <row r="25" spans="2:11" s="4" customFormat="1" ht="16.5" customHeight="1">
      <c r="B25" s="17" t="s">
        <v>8</v>
      </c>
      <c r="C25" s="31">
        <v>4192707</v>
      </c>
      <c r="D25" s="31">
        <v>1808440</v>
      </c>
      <c r="E25" s="28">
        <f t="shared" si="0"/>
        <v>2384267</v>
      </c>
      <c r="F25"/>
      <c r="G25" s="3"/>
      <c r="H25" s="3"/>
      <c r="I25" s="3"/>
      <c r="J25" s="3"/>
      <c r="K25" s="3"/>
    </row>
    <row r="26" spans="2:11" s="4" customFormat="1" ht="16.5" customHeight="1">
      <c r="B26" s="16" t="s">
        <v>9</v>
      </c>
      <c r="C26" s="31">
        <v>5316298</v>
      </c>
      <c r="D26" s="31">
        <f>+D10</f>
        <v>816452.25</v>
      </c>
      <c r="E26" s="28">
        <f t="shared" si="0"/>
        <v>4499845.75</v>
      </c>
      <c r="F26"/>
      <c r="G26" s="3"/>
      <c r="H26" s="3"/>
      <c r="I26" s="3"/>
      <c r="J26" s="3"/>
      <c r="K26" s="3"/>
    </row>
    <row r="27" spans="2:11" s="4" customFormat="1" ht="16.5" customHeight="1" thickBot="1">
      <c r="B27" s="47" t="s">
        <v>25</v>
      </c>
      <c r="C27" s="33">
        <v>5249263</v>
      </c>
      <c r="D27" s="33">
        <f>D11+D16+D21</f>
        <v>2100093.1</v>
      </c>
      <c r="E27" s="29">
        <f t="shared" si="0"/>
        <v>3149169.9</v>
      </c>
      <c r="F27"/>
      <c r="G27" s="3"/>
      <c r="H27" s="3"/>
      <c r="I27" s="3"/>
      <c r="J27" s="3"/>
      <c r="K27" s="3"/>
    </row>
    <row r="28" spans="2:11" s="4" customFormat="1" ht="16.5" customHeight="1">
      <c r="B28" s="15" t="s">
        <v>19</v>
      </c>
      <c r="C28" s="34">
        <v>13585040</v>
      </c>
      <c r="D28" s="34">
        <v>13585040</v>
      </c>
      <c r="E28" s="38"/>
      <c r="F28"/>
      <c r="G28" s="3"/>
      <c r="H28" s="3"/>
      <c r="I28" s="3"/>
      <c r="J28" s="3"/>
      <c r="K28" s="3"/>
    </row>
    <row r="29" spans="2:11" s="10" customFormat="1" ht="16.5" customHeight="1">
      <c r="B29" s="18" t="s">
        <v>10</v>
      </c>
      <c r="C29" s="31">
        <v>12226536</v>
      </c>
      <c r="D29" s="31">
        <v>12226536</v>
      </c>
      <c r="E29" s="39"/>
      <c r="F29" s="8"/>
      <c r="G29" s="9"/>
      <c r="H29" s="9"/>
      <c r="I29" s="9"/>
      <c r="J29" s="9"/>
      <c r="K29" s="9"/>
    </row>
    <row r="30" spans="2:11" s="10" customFormat="1" ht="16.5" customHeight="1">
      <c r="B30" s="17" t="s">
        <v>11</v>
      </c>
      <c r="C30" s="32">
        <v>9781228.8</v>
      </c>
      <c r="D30" s="32">
        <v>9781228.8</v>
      </c>
      <c r="E30" s="39"/>
      <c r="F30" s="8"/>
      <c r="G30" s="9"/>
      <c r="H30" s="9"/>
      <c r="I30" s="9"/>
      <c r="J30" s="9"/>
      <c r="K30" s="9"/>
    </row>
    <row r="31" spans="2:11" s="10" customFormat="1" ht="16.5" customHeight="1">
      <c r="B31" s="17" t="s">
        <v>12</v>
      </c>
      <c r="C31" s="31">
        <v>2445307.1999999993</v>
      </c>
      <c r="D31" s="31">
        <v>2445307.1999999993</v>
      </c>
      <c r="E31" s="39"/>
      <c r="F31" s="8"/>
      <c r="G31" s="9"/>
      <c r="H31" s="9"/>
      <c r="I31" s="9"/>
      <c r="J31" s="9"/>
      <c r="K31" s="9"/>
    </row>
    <row r="32" spans="2:11" s="10" customFormat="1" ht="16.5" customHeight="1">
      <c r="B32" s="18" t="s">
        <v>13</v>
      </c>
      <c r="C32" s="31">
        <v>1358504</v>
      </c>
      <c r="D32" s="31">
        <v>1358504</v>
      </c>
      <c r="E32" s="39"/>
      <c r="F32" s="8"/>
      <c r="G32" s="9"/>
      <c r="H32" s="9"/>
      <c r="I32" s="9"/>
      <c r="J32" s="9"/>
      <c r="K32" s="9"/>
    </row>
    <row r="33" spans="2:11" s="4" customFormat="1" ht="16.5" customHeight="1">
      <c r="B33" s="17" t="s">
        <v>21</v>
      </c>
      <c r="C33" s="32">
        <v>842272.48</v>
      </c>
      <c r="D33" s="32">
        <v>842272.48</v>
      </c>
      <c r="E33" s="39"/>
      <c r="F33"/>
      <c r="G33" s="3"/>
      <c r="H33" s="3"/>
      <c r="I33" s="3"/>
      <c r="J33" s="3"/>
      <c r="K33" s="3"/>
    </row>
    <row r="34" spans="2:11" s="4" customFormat="1" ht="16.5" customHeight="1" thickBot="1">
      <c r="B34" s="19" t="s">
        <v>22</v>
      </c>
      <c r="C34" s="33">
        <v>516231.52</v>
      </c>
      <c r="D34" s="33">
        <v>516231.52</v>
      </c>
      <c r="E34" s="40"/>
      <c r="F34"/>
      <c r="G34" s="3"/>
      <c r="H34" s="3"/>
      <c r="I34" s="3"/>
      <c r="J34" s="3"/>
      <c r="K34" s="3"/>
    </row>
    <row r="35" spans="2:5" ht="13.5" customHeight="1">
      <c r="B35" s="11" t="s">
        <v>37</v>
      </c>
      <c r="C35" s="12"/>
      <c r="D35" s="12"/>
      <c r="E35" s="13"/>
    </row>
    <row r="36" spans="2:5" ht="114" customHeight="1">
      <c r="B36" s="77" t="s">
        <v>42</v>
      </c>
      <c r="C36" s="64"/>
      <c r="D36" s="64"/>
      <c r="E36" s="65"/>
    </row>
    <row r="37" spans="2:5" ht="10.5" customHeight="1">
      <c r="B37" s="14"/>
      <c r="C37" s="12"/>
      <c r="D37" s="12"/>
      <c r="E37" s="13"/>
    </row>
    <row r="38" spans="2:5" ht="13.5" customHeight="1">
      <c r="B38" s="22" t="s">
        <v>23</v>
      </c>
      <c r="C38" s="53"/>
      <c r="D38" s="49" t="s">
        <v>24</v>
      </c>
      <c r="E38" s="52">
        <v>42447</v>
      </c>
    </row>
    <row r="39" ht="25.5" customHeight="1"/>
  </sheetData>
  <sheetProtection/>
  <mergeCells count="4">
    <mergeCell ref="B1:E1"/>
    <mergeCell ref="B2:E2"/>
    <mergeCell ref="B4:B5"/>
    <mergeCell ref="B36:E36"/>
  </mergeCells>
  <printOptions horizontalCentered="1"/>
  <pageMargins left="0.25" right="0.25" top="0.27" bottom="0.3" header="0.12" footer="0.1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 White</dc:creator>
  <cp:keywords/>
  <dc:description/>
  <cp:lastModifiedBy>Boyle, Marilyn (DWD)</cp:lastModifiedBy>
  <cp:lastPrinted>2016-03-18T14:33:47Z</cp:lastPrinted>
  <dcterms:created xsi:type="dcterms:W3CDTF">2004-03-25T11:45:49Z</dcterms:created>
  <dcterms:modified xsi:type="dcterms:W3CDTF">2016-03-18T14:41:08Z</dcterms:modified>
  <cp:category/>
  <cp:version/>
  <cp:contentType/>
  <cp:contentStatus/>
</cp:coreProperties>
</file>