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2" windowWidth="15240" windowHeight="7320" activeTab="0"/>
  </bookViews>
  <sheets>
    <sheet name="3RD Rev FY17 Allotment  " sheetId="1" r:id="rId1"/>
    <sheet name="3RD Rev FY17 Q1  &amp; Adv Fund " sheetId="2" r:id="rId2"/>
    <sheet name="2nd Rev FY17 Allotment " sheetId="3" r:id="rId3"/>
    <sheet name="2nd Rev FY17 Q1  &amp; Adv Funds  " sheetId="4" r:id="rId4"/>
    <sheet name=" FY17 Rev 2 to Rev 1" sheetId="5" r:id="rId5"/>
    <sheet name="1st Rev FY17 Allot Oct 14 2016" sheetId="6" r:id="rId6"/>
    <sheet name="1st Rev FY17 Q1 &amp; AdvFunding" sheetId="7" r:id="rId7"/>
    <sheet name="1st Rev FY17 w 0.496% to Intial" sheetId="8" r:id="rId8"/>
    <sheet name="Initial FY17 Allotments" sheetId="9" r:id="rId9"/>
    <sheet name="Initial FY17 Q1 &amp; Adv Funds" sheetId="10" r:id="rId10"/>
  </sheets>
  <definedNames>
    <definedName name="_xlnm.Print_Area" localSheetId="4">' FY17 Rev 2 to Rev 1'!$B$1:$F$36</definedName>
    <definedName name="_xlnm.Print_Area" localSheetId="5">'1st Rev FY17 Allot Oct 14 2016'!$B$1:$F$37</definedName>
    <definedName name="_xlnm.Print_Area" localSheetId="6">'1st Rev FY17 Q1 &amp; AdvFunding'!$B$1:$E$38</definedName>
    <definedName name="_xlnm.Print_Area" localSheetId="7">'1st Rev FY17 w 0.496% to Intial'!$B$1:$F$37</definedName>
    <definedName name="_xlnm.Print_Area" localSheetId="2">'2nd Rev FY17 Allotment '!$B$1:$F$36</definedName>
    <definedName name="_xlnm.Print_Area" localSheetId="3">'2nd Rev FY17 Q1  &amp; Adv Funds  '!$B$1:$E$37</definedName>
    <definedName name="_xlnm.Print_Area" localSheetId="0">'3RD Rev FY17 Allotment  '!$B$1:$F$36</definedName>
    <definedName name="_xlnm.Print_Area" localSheetId="1">'3RD Rev FY17 Q1  &amp; Adv Fund '!$B$1:$E$37</definedName>
    <definedName name="_xlnm.Print_Area" localSheetId="8">'Initial FY17 Allotments'!$B$1:$F$37</definedName>
    <definedName name="_xlnm.Print_Area" localSheetId="9">'Initial FY17 Q1 &amp; Adv Funds'!$B$1:$E$38</definedName>
  </definedNames>
  <calcPr fullCalcOnLoad="1"/>
</workbook>
</file>

<file path=xl/sharedStrings.xml><?xml version="1.0" encoding="utf-8"?>
<sst xmlns="http://schemas.openxmlformats.org/spreadsheetml/2006/main" count="444" uniqueCount="76">
  <si>
    <t>CATEGORY</t>
  </si>
  <si>
    <t>C. YOUTH TOTAL</t>
  </si>
  <si>
    <t xml:space="preserve">D. TITLE I TOTAL </t>
  </si>
  <si>
    <t>a. PROGRAM  90%</t>
  </si>
  <si>
    <t>b. LOCAL ADMINISTRATION  10%</t>
  </si>
  <si>
    <t>2. RAPID RESPONSE  25%</t>
  </si>
  <si>
    <t>1. LOCAL FORMULA ALLOCATIONS</t>
  </si>
  <si>
    <t xml:space="preserve">a. PROGRAM  </t>
  </si>
  <si>
    <t xml:space="preserve">b. LOCAL ADMINISTRATION  </t>
  </si>
  <si>
    <t>2. RAPID RESPONSE</t>
  </si>
  <si>
    <t>1. WP 90%</t>
  </si>
  <si>
    <t>a. FORMULA ALLOCATIONS  80%</t>
  </si>
  <si>
    <t>b. STATEWIDE ACTIVITIES  20%</t>
  </si>
  <si>
    <t>2. WP 10%</t>
  </si>
  <si>
    <t>A</t>
  </si>
  <si>
    <t>B</t>
  </si>
  <si>
    <t>C</t>
  </si>
  <si>
    <t>D</t>
  </si>
  <si>
    <t>E</t>
  </si>
  <si>
    <r>
      <t xml:space="preserve">E. ES (Wagner Peyser) </t>
    </r>
    <r>
      <rPr>
        <sz val="10"/>
        <rFont val="Arial Narrow"/>
        <family val="2"/>
      </rPr>
      <t>100%</t>
    </r>
  </si>
  <si>
    <t>B. ADULT TOTAL</t>
  </si>
  <si>
    <t>a. FORMULA ALLOCATIONS  62%</t>
  </si>
  <si>
    <t>b. STATEWIDE ACTIVITIES  38%</t>
  </si>
  <si>
    <t>Department of Career Services</t>
  </si>
  <si>
    <t>Updated:</t>
  </si>
  <si>
    <t>A. DISLOCATED WORKER TOTAL</t>
  </si>
  <si>
    <t xml:space="preserve"> </t>
  </si>
  <si>
    <t xml:space="preserve">                                                                                                                                                                                                                                                                                                                                                                                                                                                                                                                                                                                                                                                                                                                                                                                                                                                                                                                                                       </t>
  </si>
  <si>
    <r>
      <t xml:space="preserve">
Remainder</t>
    </r>
    <r>
      <rPr>
        <b/>
        <vertAlign val="superscript"/>
        <sz val="11"/>
        <rFont val="Arial Narrow"/>
        <family val="2"/>
      </rPr>
      <t xml:space="preserve">1
</t>
    </r>
    <r>
      <rPr>
        <b/>
        <sz val="11"/>
        <rFont val="Arial Narrow"/>
        <family val="2"/>
      </rPr>
      <t xml:space="preserve">(Advance Funding)
(B-C)
</t>
    </r>
  </si>
  <si>
    <r>
      <t>FY 2017
Total
Allotment</t>
    </r>
    <r>
      <rPr>
        <b/>
        <vertAlign val="superscript"/>
        <sz val="11"/>
        <rFont val="Arial Narrow"/>
        <family val="2"/>
      </rPr>
      <t>1</t>
    </r>
  </si>
  <si>
    <r>
      <t>FY 2016
Final
Allotment</t>
    </r>
    <r>
      <rPr>
        <b/>
        <vertAlign val="superscript"/>
        <sz val="11"/>
        <rFont val="Arial Narrow"/>
        <family val="2"/>
      </rPr>
      <t>2</t>
    </r>
  </si>
  <si>
    <t xml:space="preserve">
ATTACHMENT  
FISCAL YEAR 2017 WIOA TITLE I AND WAGNER-PEYSER STATE ALLOTMENTS</t>
  </si>
  <si>
    <t>3. STATEWIDE PROGRAMS 10% / 15%</t>
  </si>
  <si>
    <t>2. STATEWIDE  PROGRAMS 10% / 15%</t>
  </si>
  <si>
    <t>1. FORMULA ALLOCATIONS 65% / 60%</t>
  </si>
  <si>
    <t>1. FORMULA ALLOCATIONS 90% / 85%</t>
  </si>
  <si>
    <t>FY 2017
Total
Allotment</t>
  </si>
  <si>
    <t>FY 2017
First 
Quarter</t>
  </si>
  <si>
    <t>E. ES (Wagner Peyser) 100%</t>
  </si>
  <si>
    <t>Change
From
FY 2016
(C - B)</t>
  </si>
  <si>
    <t>% Change
From
FY 2016
(D/B)</t>
  </si>
  <si>
    <t xml:space="preserve">FY 2017 Allotments Published in Training and Employment Guidance Letter (TEGL) 17-15 Issued April 5, 2016
</t>
  </si>
  <si>
    <r>
      <t xml:space="preserve">1.  Source for FY2017 Allotments:  </t>
    </r>
    <r>
      <rPr>
        <i/>
        <sz val="9"/>
        <rFont val="Arial Narrow"/>
        <family val="2"/>
      </rPr>
      <t>DOL ETA Training and Employment Guidance Letter (TEGL) 17-15, released April 5, 2016, Workforce Innovation and Opportunity Act (WIOA) Adult, Dislocated Worker and Youth Activities Program Allotments for Program Year (PY) 2016; Final PY2016 Allotments for the Wagner-Peyser Act Employment Services (ES) Program Allotments; and Workforce Information Grants to States Allotments for PY 2016</t>
    </r>
    <r>
      <rPr>
        <sz val="9"/>
        <rFont val="Arial Narrow"/>
        <family val="2"/>
      </rPr>
      <t>. 
2.  Source for FY 2016 Allotments:  (a)  Training and Employment Guidance Letter (TEGL) 29-14, Change 4, released March 10, 2016, announced full restoration of original Allotment levels for Adult and Dislocated Workers; (b) Adjustment to Allotments made in Statewide Activities for Adult and Dislocated Workers due to reduction in  advance funding for Adult and Dislocated Workers by 0.2108%  announced in DOL ETA Training and Employment Guidance Letter (TEGL) 29-14, Change 3, released November 10, 2015; (c) Initial Allotment:  DOL ETA Training and Employment Guidance Letter (TEGL) 29-14, Change 1, May 1, 2015, Workforce Innovation and Opportunity Act (WIOA) Adult, Dislocated Worker and Youth Activities Program Allotments for Program Year (PY) 2015; Final PY 2015 Allotments for the Wagner-Peyser Act Employment Service (ES) Program Allotments; and Workforce Information Grants to States Allotments for PY 2015.  
3. Totals may not add due to rounding.</t>
    </r>
  </si>
  <si>
    <r>
      <rPr>
        <sz val="9"/>
        <rFont val="Arial Narrow"/>
        <family val="2"/>
      </rPr>
      <t xml:space="preserve">1.  Source for FY2017 Allotments:  DOL ETA Training and Employment Guidance Letter (TEGL) 17-15, released April 5, 2016, Workforce Innovation and Opportunity Act (WIOA) Adult, Dislocated Worker and Youth Activities Program Allotments for Program Year (PY) 2016; Final PY2016 Allotments for the Wagner-Peyser Act Employment Services (ES) Program Allotments; and Workforce Information Grants to States Allotments for PY 2016.   
2. Totals may not add due to rounding.                    </t>
    </r>
    <r>
      <rPr>
        <sz val="10"/>
        <rFont val="Arial Narrow"/>
        <family val="2"/>
      </rPr>
      <t xml:space="preserve">                                                </t>
    </r>
  </si>
  <si>
    <t xml:space="preserve">
FY 2017 Allotments Published in Training and Employment Guidance Letter (TEGL) 17-15 - April 5, 2016
</t>
  </si>
  <si>
    <t xml:space="preserve">
ATTACHMENT  N
FISCAL YEAR 2017 WIOA TITLE I AND WAGNER-PEYSER STATE ALLOTMENTS</t>
  </si>
  <si>
    <r>
      <t>FY 2017
Initial
Allotment</t>
    </r>
    <r>
      <rPr>
        <b/>
        <vertAlign val="superscript"/>
        <sz val="11"/>
        <rFont val="Arial Narrow"/>
        <family val="2"/>
      </rPr>
      <t>1</t>
    </r>
  </si>
  <si>
    <r>
      <t>FY 2017
Revised
Allotment</t>
    </r>
    <r>
      <rPr>
        <b/>
        <vertAlign val="superscript"/>
        <sz val="11"/>
        <rFont val="Arial Narrow"/>
        <family val="2"/>
      </rPr>
      <t>2</t>
    </r>
    <r>
      <rPr>
        <b/>
        <sz val="11"/>
        <rFont val="Arial Narrow"/>
        <family val="2"/>
      </rPr>
      <t xml:space="preserve">
w 0.496% 
Reduction</t>
    </r>
  </si>
  <si>
    <r>
      <t xml:space="preserve">1.  Source for Initial FY2017 Allotments:  </t>
    </r>
    <r>
      <rPr>
        <i/>
        <sz val="9"/>
        <rFont val="Arial Narrow"/>
        <family val="2"/>
      </rPr>
      <t>DOL ETA Training and Employment Guidance Letter (TEGL) 17-15, released April 5, 2016, Workforce Innovation and Opportunity Act (WIOA) Adult, Dislocated Worker and Youth Activities Program Allotments for Program Year (PY) 2016; Final PY2016 Allotments for the Wagner-Peyser Act Employment Services (ES) Program Allotments; and Workforce Information Grants to States Allotments for PY 2016</t>
    </r>
    <r>
      <rPr>
        <sz val="9"/>
        <rFont val="Arial Narrow"/>
        <family val="2"/>
      </rPr>
      <t>. 
2.  Source for Revised FY 2017 Allotments:  ETA Regional Office notification on October 14, 2016 (via email from Paul Kelly 10/14/16, 8:56 AM).  Reduction to Advance Funding for Adult and Dislocated Workers of approximately 0.496% due to a Continuing Resolution enacted on September 29, 2016.  A TEGL is forthcoming.
3. Totals may not add due to rounding.</t>
    </r>
  </si>
  <si>
    <t>Change
From
Initial Allotment
(C - B)</t>
  </si>
  <si>
    <t>% Change
From
Initial Allotment
(D/B)</t>
  </si>
  <si>
    <r>
      <t xml:space="preserve">
Revised</t>
    </r>
    <r>
      <rPr>
        <b/>
        <vertAlign val="superscript"/>
        <sz val="11"/>
        <rFont val="Arial Narrow"/>
        <family val="2"/>
      </rPr>
      <t xml:space="preserve">1
</t>
    </r>
    <r>
      <rPr>
        <b/>
        <sz val="11"/>
        <rFont val="Arial Narrow"/>
        <family val="2"/>
      </rPr>
      <t xml:space="preserve">(Advance Funding)
(B-C)
</t>
    </r>
  </si>
  <si>
    <t>FY 2017
Revised
Allotment</t>
  </si>
  <si>
    <t>Revised FY 2017 Allotments with 0.496% Reduction per Continuing Resolution Enacted on September 29, 2016</t>
  </si>
  <si>
    <t>FY 2017 Allotments Published in Training and Employment Guidance Letter (TEGL) 17-15 - April 5, 2016
Revised FY2017 Allotments with 0.496% Reduction per Continuing Resolution Enacted on 09.29.16</t>
  </si>
  <si>
    <t>ATTACHMENT  
REVISED FISCAL YEAR 2017 WIOA TITLE I AND WAGNER-PEYSER STATE ALLOTMENTS</t>
  </si>
  <si>
    <r>
      <t xml:space="preserve">1.  </t>
    </r>
    <r>
      <rPr>
        <u val="single"/>
        <sz val="9"/>
        <rFont val="Arial Narrow"/>
        <family val="2"/>
      </rPr>
      <t>Source for Revised FY 2017 Allotments</t>
    </r>
    <r>
      <rPr>
        <sz val="9"/>
        <rFont val="Arial Narrow"/>
        <family val="2"/>
      </rPr>
      <t xml:space="preserve">:  ETA Regional Office notification on October 14, 2016 (via email from Paul Kelly 10/14/16, 8:56 AM).  Reduction to Advance Funding for Adult and Dislocated Workers of approximately 0.496% due to a Continuing Resolution enacted on September 29, 2016.  A TEGL is forthcoming.
</t>
    </r>
    <r>
      <rPr>
        <u val="single"/>
        <sz val="9"/>
        <rFont val="Arial Narrow"/>
        <family val="2"/>
      </rPr>
      <t>Source for Initial FY2017 Allotments</t>
    </r>
    <r>
      <rPr>
        <sz val="9"/>
        <rFont val="Arial Narrow"/>
        <family val="2"/>
      </rPr>
      <t xml:space="preserve">:  </t>
    </r>
    <r>
      <rPr>
        <i/>
        <sz val="9"/>
        <rFont val="Arial Narrow"/>
        <family val="2"/>
      </rPr>
      <t>DOL ETA Training and Employment Guidance Letter (TEGL) 17-15, released April 5, 2016, Workforce Innovation and Opportunity Act (WIOA) Adult, Dislocated Worker and Youth Activities Program Allotments for Program Year (PY) 2016; Final PY2016 Allotments for the Wagner-Peyser Act Employment Services (ES) Program Allotments; and Workforce Information Grants to States Allotments for PY 2016</t>
    </r>
    <r>
      <rPr>
        <sz val="9"/>
        <rFont val="Arial Narrow"/>
        <family val="2"/>
      </rPr>
      <t>. 
2.  Source for FY 2016 Allotments:  (a)  Training and Employment Guidance Letter (TEGL) 29-14, Change 4, released March 10, 2016, announced full restoration of original Allotment levels for Adult and Dislocated Workers; (b) Adjustment to Allotments made in Statewide Activities for Adult and Dislocated Workers due to reduction in  advance funding for Adult and Dislocated Workers by 0.2108%  announced in DOL ETA Training and Employment Guidance Letter (TEGL) 29-14, Change 3, released November 10, 2015; (c) Initial Allotment:  DOL ETA Training and Employment Guidance Letter (TEGL) 29-14, Change 1, May 1, 2015, Workforce Innovation and Opportunity Act (WIOA) Adult, Dislocated Worker and Youth Activities Program Allotments for Program Year (PY) 2015; Final PY 2015 Allotments for the Wagner-Peyser Act Employment Service (ES) Program Allotments; and Workforce Information Grants to States Allotments for PY 2015.  
3. Totals may not add due to rounding.</t>
    </r>
  </si>
  <si>
    <r>
      <t>Revised
FY 2017
Allotment</t>
    </r>
    <r>
      <rPr>
        <b/>
        <vertAlign val="superscript"/>
        <sz val="11"/>
        <rFont val="Arial Narrow"/>
        <family val="2"/>
      </rPr>
      <t>1</t>
    </r>
  </si>
  <si>
    <r>
      <rPr>
        <sz val="9"/>
        <rFont val="Arial Narrow"/>
        <family val="2"/>
      </rPr>
      <t xml:space="preserve">1. U.S. Dept. of Labor, Employment and Training Administration Email Notice of Revision in FY17 Advance Allotments for Title I Dislocated Worker and Adult Programs.Source for FY2017 Allotments:  Initial Allotments per DOL ETA Training and Employment Guidance Letter (TEGL) 17-15, released April 5, 2016, Workforce Innovation and Opportunity Act (WIOA) Adult, Dislocated Worker and Youth Activities Program Allotments for Program Year (PY) 2016; Final PY2016 Allotments for the Wagner-Peyser Act Employment Services (ES) Program Allotments; and Workforce Information Grants to States Allotments for PY 2016.   
2. Totals may not add due to rounding.                    </t>
    </r>
    <r>
      <rPr>
        <sz val="10"/>
        <rFont val="Arial Narrow"/>
        <family val="2"/>
      </rPr>
      <t xml:space="preserve">                                                </t>
    </r>
  </si>
  <si>
    <t>Revised FY 2017 Allotments with 0.1901% Reduction per TEGL 17-15, Change 2, Issued March 8, 2017
Revised FY2017 Reallotment for DW per TEGL 24-16 Issued March 16, 2017</t>
  </si>
  <si>
    <r>
      <t>A. DISLOCATED WORKER TOTAL</t>
    </r>
    <r>
      <rPr>
        <b/>
        <vertAlign val="superscript"/>
        <sz val="10"/>
        <rFont val="Arial Narrow"/>
        <family val="2"/>
      </rPr>
      <t>1</t>
    </r>
  </si>
  <si>
    <r>
      <t>B. ADULT TOTAL</t>
    </r>
    <r>
      <rPr>
        <b/>
        <vertAlign val="superscript"/>
        <sz val="10"/>
        <rFont val="Arial Narrow"/>
        <family val="2"/>
      </rPr>
      <t>2</t>
    </r>
  </si>
  <si>
    <r>
      <t>FY 2016
Final
Allotment</t>
    </r>
    <r>
      <rPr>
        <b/>
        <vertAlign val="superscript"/>
        <sz val="11"/>
        <rFont val="Arial Narrow"/>
        <family val="2"/>
      </rPr>
      <t>3</t>
    </r>
  </si>
  <si>
    <t>ATTACHMENT  N
REVISED FISCAL YEAR 2017 WIOA TITLE I AND WAGNER-PEYSER STATE ALLOTMENTS</t>
  </si>
  <si>
    <r>
      <t xml:space="preserve">
Revised</t>
    </r>
    <r>
      <rPr>
        <b/>
        <vertAlign val="superscript"/>
        <sz val="11"/>
        <rFont val="Arial Narrow"/>
        <family val="2"/>
      </rPr>
      <t xml:space="preserve">
</t>
    </r>
    <r>
      <rPr>
        <b/>
        <sz val="11"/>
        <rFont val="Arial Narrow"/>
        <family val="2"/>
      </rPr>
      <t xml:space="preserve">(Advance Funding)
(B-C)
</t>
    </r>
  </si>
  <si>
    <t>FY 2017
1st Revision
0.496% Reduction
Oct. 2016</t>
  </si>
  <si>
    <t>FY2017
2nd
Revision
March 2017</t>
  </si>
  <si>
    <t>FY 2017
Allotment
2nd Revision</t>
  </si>
  <si>
    <r>
      <t xml:space="preserve">Sources for 2nd Revision to FY 2017 Allotments:  
</t>
    </r>
    <r>
      <rPr>
        <sz val="9"/>
        <rFont val="Arial Narrow"/>
        <family val="2"/>
      </rPr>
      <t xml:space="preserve">1.  Revision to Dislocated Worker - DOL ETA Training and Employment Guidance Letter No.24-16, Reallotment of Workforce Innovation and Opportunity Act (WIOA) Title I Formula-Allotted Funds for Dislocated Worker Activities for Program Year (PY 2016), issued March 16, 2017 (Grant Mod 4)
2.  Revision to Adult - DOL ETA  Training and Employment Guidance Letter NO. 17-15, Change 2, Revised Fiscal Year (FY) 2017 Advance Funding Levels Available October 2016 for Workforce Innovation and Opportunity Act (WIOA) Programs, issued March 8, 2017. (Grant Mod 3)
3.  </t>
    </r>
    <r>
      <rPr>
        <u val="single"/>
        <sz val="9"/>
        <rFont val="Arial Narrow"/>
        <family val="2"/>
      </rPr>
      <t>Source for FY 2016 Allotments:</t>
    </r>
    <r>
      <rPr>
        <sz val="9"/>
        <rFont val="Arial Narrow"/>
        <family val="2"/>
      </rPr>
      <t xml:space="preserve">  (a)  Training and Employment Guidance Letter (TEGL) 29-14, Change 4, released March 10, 2016, announced full restoration of original Allotment levels for Adult and Dislocated Workers; (b) Adjustment to Allotments made in Statewide Activities for Adult and Dislocated Workers due to reduction in  advance funding for Adult and Dislocated Workers by 0.2108%  announced in DOL ETA Training and Employment Guidance Letter (TEGL) 29-14, Change 3, released November 10, 2015; (c) Initial Allotment:  DOL ETA Training and Employment Guidance Letter (TEGL) 29-14, Change 1, May 1, 2015, Workforce Innovation and Opportunity Act (WIOA) Adult, Dislocated Worker and Youth Activities Program Allotments for Program Year (PY) 2015; Final PY 2015 Allotments for the Wagner-Peyser Act Employment Service (ES) Program Allotments; and Workforce Information Grants to States Allotments for PY 2015.  
4. Totals may not add due to rounding.</t>
    </r>
  </si>
  <si>
    <r>
      <rPr>
        <sz val="9"/>
        <rFont val="Arial Narrow"/>
        <family val="2"/>
      </rPr>
      <t xml:space="preserve">Sources for 2nd Revision to FY 2017 Allotments:  
1.  Revision to Dislocated Worker - DOL ETA Training and Employment Guidance Letter No.24-16, Reallotment of Workforce Innovation and Opportunity Act (WIOA) Title I Formula-Allotted Funds for Dislocated Worker Activities for Program Year (PY 2016), issued March 16, 2017. (Grant Mod 4)
2.  Revision to Adult - DOL ETA  Training and Employment Guidance Letter NO. 17-15, Change 2, Revised Fiscal Year (FY) 2017 Advance Funding Levels Available October 2016 for Workforce Innovation and Opportunity Act (WIOA) Programs, issued March 8, 2017. (Grant Mod 3)
3. Totals may not add due to rounding.                    </t>
    </r>
    <r>
      <rPr>
        <sz val="10"/>
        <rFont val="Arial Narrow"/>
        <family val="2"/>
      </rPr>
      <t xml:space="preserve">                                                </t>
    </r>
  </si>
  <si>
    <r>
      <t xml:space="preserve">Sources for 2nd Revision to FY 2017 Allotments:
</t>
    </r>
    <r>
      <rPr>
        <sz val="9"/>
        <rFont val="Arial Narrow"/>
        <family val="2"/>
      </rPr>
      <t xml:space="preserve">1.  Revision to Dislocated Worker - DOL ETA Training and Employment Guidance Letter No.24-16, Reallotment of Workforce Innovation and Opportunity Act (WIOA) Title I Formula-Allotted Funds for Dislocated Worker Activities for Program Year (PY 2016), issued March 16, 2017. (Grant Mod 4))
2.  Revision to Adult - DOL ETA  Training and Employment Guidance Letter NO. 17-15, Change 2, Revised Fiscal Year (FY) 2017 Advance Funding Levels Available October 2016 for Workforce Innovation and Opportunity Act (WIOA) Programs, issued March 8, 2017. (Grant Mod 3)
3. Totals may not add due to rounding.
</t>
    </r>
  </si>
  <si>
    <t>FY 2017
Allotment
3rd Revision
Final</t>
  </si>
  <si>
    <r>
      <t xml:space="preserve">Sources for 3rd Revision to FY 2017 Allotments:  
</t>
    </r>
    <r>
      <rPr>
        <sz val="9"/>
        <rFont val="Arial Narrow"/>
        <family val="2"/>
      </rPr>
      <t xml:space="preserve">1.  Revision 3 to Adult and Dislocated Worker - DOL ETA - Training and Employment Guidance Letter NO. 17-15, Change 3, Revised Fiscal Year (FY) 2017 Advance Funding Levels Available October 2016 for Workforce Innovation and Opportunity Act (WIOA) Programs, issued June 21, 2017. (Grant Mod 5).  This change restored $30,896 to DW and $23,154 to Adult.  These amounts were allocated to local workforce areas.         
2.  </t>
    </r>
    <r>
      <rPr>
        <u val="single"/>
        <sz val="9"/>
        <rFont val="Arial Narrow"/>
        <family val="2"/>
      </rPr>
      <t>Source for FY 2016 Allotments:</t>
    </r>
    <r>
      <rPr>
        <sz val="9"/>
        <rFont val="Arial Narrow"/>
        <family val="2"/>
      </rPr>
      <t xml:space="preserve">  (a)  Training and Employment Guidance Letter (TEGL) 29-14, Change 4, released March 10, 2016, announced full restoration of original Allotment levels for Adult and Dislocated Workers; (b) Adjustment to Allotments made in Statewide Activities for Adult and Dislocated Workers due to reduction in  advance funding for Adult and Dislocated Workers by 0.2108%  announced in DOL ETA Training and Employment Guidance Letter (TEGL) 29-14, Change 3, released November 10, 2015; (c) Initial Allotment:  DOL ETA Training and Employment Guidance Letter (TEGL) 29-14, Change 1, May 1, 2015, Workforce Innovation and Opportunity Act (WIOA) Adult, Dislocated Worker and Youth Activities Program Allotments for Program Year (PY) 2015; Final PY 2015 Allotments for the Wagner-Peyser Act Employment Service (ES) Program Allotments; and Workforce Information Grants to States Allotments for PY 2015.  
3. Totals may not add due to rounding.</t>
    </r>
  </si>
  <si>
    <t>Revised FY 2017 Allotments per TEGL 17-15, Change 3, Issued June 21, 2017</t>
  </si>
  <si>
    <r>
      <t>B. ADULT TOTAL</t>
    </r>
    <r>
      <rPr>
        <b/>
        <vertAlign val="superscript"/>
        <sz val="10"/>
        <rFont val="Arial Narrow"/>
        <family val="2"/>
      </rPr>
      <t>1</t>
    </r>
  </si>
  <si>
    <r>
      <rPr>
        <sz val="9"/>
        <rFont val="Arial Narrow"/>
        <family val="2"/>
      </rPr>
      <t xml:space="preserve">Sources for 3rd Revision to FY 2017 Allotments:  
1.  Revision 3 to Adult and Dislocated Worker - DOL ETA - Training and Employment Guidance Letter NO. 17-15, Change 3, Revised Fiscal Year (FY) 2017 Advance Funding Levels Available October 2016 for Workforce Innovation and Opportunity Act (WIOA) Programs, issued June 21, 2017. (Grant Mod 5).  This change restored $30,896 to DW and $23,154 to Adult.  These amounts were allocated to local workforce areas. 
2. Totals may not add due to rounding.                    </t>
    </r>
    <r>
      <rPr>
        <sz val="10"/>
        <rFont val="Arial Narrow"/>
        <family val="2"/>
      </rPr>
      <t xml:space="preserve">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</si>
</sst>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mm/dd/yy"/>
    <numFmt numFmtId="170" formatCode="0.00000"/>
    <numFmt numFmtId="171" formatCode="0.0000"/>
    <numFmt numFmtId="172" formatCode="0.000"/>
    <numFmt numFmtId="173" formatCode="0.00000000"/>
    <numFmt numFmtId="174" formatCode="0.0000000"/>
    <numFmt numFmtId="175" formatCode="0.000000"/>
    <numFmt numFmtId="176" formatCode="&quot;$&quot;#,##0.0"/>
    <numFmt numFmtId="177" formatCode="_(&quot;$&quot;* #,##0.0_);_(&quot;$&quot;* \(#,##0.0\);_(&quot;$&quot;* &quot;-&quot;??_);_(@_)"/>
    <numFmt numFmtId="178" formatCode="_(&quot;$&quot;* #,##0_);_(&quot;$&quot;* \(#,##0\);_(&quot;$&quot;* &quot;-&quot;??_);_(@_)"/>
    <numFmt numFmtId="179" formatCode="_(&quot;$&quot;* #,##0.000_);_(&quot;$&quot;* \(#,##0.000\);_(&quot;$&quot;* &quot;-&quot;??_);_(@_)"/>
    <numFmt numFmtId="180" formatCode="#,##0.0000"/>
    <numFmt numFmtId="181" formatCode="0.0"/>
    <numFmt numFmtId="182" formatCode="&quot;$&quot;#,##0.0000000"/>
    <numFmt numFmtId="183" formatCode="[$-409]dddd\,\ mmmm\ dd\,\ yyyy"/>
    <numFmt numFmtId="184" formatCode="[$-409]h:mm:ss\ AM/PM"/>
    <numFmt numFmtId="185" formatCode="[$-409]h:mm\ AM/PM;@"/>
    <numFmt numFmtId="186" formatCode="&quot;$&quot;#,##0.0000"/>
    <numFmt numFmtId="187" formatCode="&quot;$&quot;#,##0.000"/>
    <numFmt numFmtId="188" formatCode="[$-409]mmmm\ d\,\ yyyy;@"/>
    <numFmt numFmtId="189" formatCode="0.0000%"/>
  </numFmts>
  <fonts count="63">
    <font>
      <sz val="10"/>
      <name val="Arial"/>
      <family val="0"/>
    </font>
    <font>
      <u val="single"/>
      <sz val="10"/>
      <color indexed="36"/>
      <name val="Arial"/>
      <family val="2"/>
    </font>
    <font>
      <u val="single"/>
      <sz val="10"/>
      <color indexed="12"/>
      <name val="Arial"/>
      <family val="2"/>
    </font>
    <font>
      <b/>
      <sz val="12"/>
      <name val="Times New Roman"/>
      <family val="1"/>
    </font>
    <font>
      <b/>
      <sz val="11"/>
      <name val="Arial Narrow"/>
      <family val="2"/>
    </font>
    <font>
      <sz val="11"/>
      <name val="Arial Narrow"/>
      <family val="2"/>
    </font>
    <font>
      <b/>
      <sz val="8"/>
      <name val="Arial Narrow"/>
      <family val="2"/>
    </font>
    <font>
      <sz val="10"/>
      <name val="Arial Narrow"/>
      <family val="2"/>
    </font>
    <font>
      <b/>
      <sz val="10"/>
      <name val="Arial Narrow"/>
      <family val="2"/>
    </font>
    <font>
      <i/>
      <sz val="11"/>
      <name val="Arial Narrow"/>
      <family val="2"/>
    </font>
    <font>
      <b/>
      <sz val="14"/>
      <name val="Arial Narrow"/>
      <family val="2"/>
    </font>
    <font>
      <sz val="14"/>
      <name val="Arial Narrow"/>
      <family val="2"/>
    </font>
    <font>
      <sz val="11"/>
      <name val="Arial"/>
      <family val="2"/>
    </font>
    <font>
      <sz val="9"/>
      <name val="Arial Narrow"/>
      <family val="2"/>
    </font>
    <font>
      <b/>
      <vertAlign val="superscript"/>
      <sz val="11"/>
      <name val="Arial Narrow"/>
      <family val="2"/>
    </font>
    <font>
      <b/>
      <sz val="12"/>
      <name val="Arial Narrow"/>
      <family val="2"/>
    </font>
    <font>
      <sz val="12"/>
      <name val="Arial Narrow"/>
      <family val="2"/>
    </font>
    <font>
      <i/>
      <sz val="9"/>
      <name val="Arial Narrow"/>
      <family val="2"/>
    </font>
    <font>
      <u val="single"/>
      <sz val="9"/>
      <name val="Arial Narrow"/>
      <family val="2"/>
    </font>
    <font>
      <b/>
      <vertAlign val="superscript"/>
      <sz val="10"/>
      <name val="Arial Narrow"/>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b/>
      <sz val="11"/>
      <color indexed="8"/>
      <name val="Arial Narrow"/>
      <family val="2"/>
    </font>
    <font>
      <b/>
      <sz val="12"/>
      <color indexed="10"/>
      <name val="Arial Narrow"/>
      <family val="2"/>
    </font>
    <font>
      <sz val="12"/>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
      <b/>
      <sz val="11"/>
      <color theme="1"/>
      <name val="Arial Narrow"/>
      <family val="2"/>
    </font>
    <font>
      <b/>
      <sz val="12"/>
      <color rgb="FFFF0000"/>
      <name val="Arial Narrow"/>
      <family val="2"/>
    </font>
    <font>
      <sz val="12"/>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top style="thin"/>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4">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xf>
    <xf numFmtId="0" fontId="3" fillId="0" borderId="0" xfId="0" applyFont="1" applyAlignment="1">
      <alignment/>
    </xf>
    <xf numFmtId="166" fontId="3" fillId="0" borderId="0" xfId="0" applyNumberFormat="1"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9" fillId="0" borderId="0" xfId="0" applyFont="1" applyAlignment="1">
      <alignment horizontal="left" indent="1"/>
    </xf>
    <xf numFmtId="0" fontId="7" fillId="0" borderId="0" xfId="0" applyFont="1" applyAlignment="1">
      <alignment/>
    </xf>
    <xf numFmtId="0" fontId="5" fillId="0" borderId="0" xfId="0" applyFont="1" applyAlignment="1">
      <alignment/>
    </xf>
    <xf numFmtId="0" fontId="7" fillId="0" borderId="0" xfId="0" applyFont="1" applyAlignment="1">
      <alignment horizontal="left" indent="1"/>
    </xf>
    <xf numFmtId="0" fontId="8"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left" vertical="center" indent="1"/>
    </xf>
    <xf numFmtId="0" fontId="7" fillId="0" borderId="13" xfId="0" applyFont="1" applyBorder="1" applyAlignment="1">
      <alignment vertical="center"/>
    </xf>
    <xf numFmtId="0" fontId="7" fillId="0" borderId="14" xfId="0" applyFont="1" applyBorder="1" applyAlignment="1">
      <alignment horizontal="left" vertical="center" indent="1"/>
    </xf>
    <xf numFmtId="0" fontId="12" fillId="0" borderId="0" xfId="0" applyFont="1" applyAlignment="1">
      <alignment/>
    </xf>
    <xf numFmtId="0" fontId="4" fillId="0" borderId="15" xfId="0" applyFont="1" applyBorder="1" applyAlignment="1">
      <alignment horizontal="center" vertical="center" wrapText="1"/>
    </xf>
    <xf numFmtId="0" fontId="5" fillId="0" borderId="0" xfId="0" applyFont="1" applyAlignment="1">
      <alignment horizontal="left"/>
    </xf>
    <xf numFmtId="166" fontId="0" fillId="0" borderId="0" xfId="0" applyNumberFormat="1" applyAlignment="1">
      <alignment/>
    </xf>
    <xf numFmtId="166" fontId="0" fillId="0" borderId="0" xfId="0" applyNumberFormat="1" applyFont="1" applyAlignment="1">
      <alignment/>
    </xf>
    <xf numFmtId="165" fontId="4" fillId="0" borderId="16" xfId="0" applyNumberFormat="1" applyFont="1" applyBorder="1" applyAlignment="1">
      <alignment horizontal="center" vertical="center" wrapText="1"/>
    </xf>
    <xf numFmtId="165" fontId="5" fillId="0" borderId="10" xfId="0" applyNumberFormat="1" applyFont="1" applyBorder="1" applyAlignment="1">
      <alignment horizontal="center" vertical="center"/>
    </xf>
    <xf numFmtId="165" fontId="5" fillId="0" borderId="17" xfId="0" applyNumberFormat="1" applyFont="1" applyBorder="1" applyAlignment="1">
      <alignment horizontal="center"/>
    </xf>
    <xf numFmtId="165" fontId="5" fillId="0" borderId="18" xfId="0" applyNumberFormat="1" applyFont="1" applyBorder="1" applyAlignment="1">
      <alignment horizontal="center"/>
    </xf>
    <xf numFmtId="165" fontId="5" fillId="0" borderId="19" xfId="0" applyNumberFormat="1" applyFont="1" applyBorder="1" applyAlignment="1">
      <alignment horizontal="center"/>
    </xf>
    <xf numFmtId="165" fontId="5" fillId="0" borderId="20" xfId="0" applyNumberFormat="1" applyFont="1" applyBorder="1" applyAlignment="1">
      <alignment horizontal="center"/>
    </xf>
    <xf numFmtId="165" fontId="5" fillId="0" borderId="18" xfId="0" applyNumberFormat="1" applyFont="1" applyBorder="1" applyAlignment="1">
      <alignment horizontal="center" vertical="center"/>
    </xf>
    <xf numFmtId="165" fontId="4" fillId="0" borderId="18" xfId="0" applyNumberFormat="1" applyFont="1" applyBorder="1" applyAlignment="1">
      <alignment horizontal="center" vertical="center"/>
    </xf>
    <xf numFmtId="165" fontId="5" fillId="0" borderId="19" xfId="0" applyNumberFormat="1" applyFont="1" applyBorder="1" applyAlignment="1">
      <alignment horizontal="center" vertical="center"/>
    </xf>
    <xf numFmtId="165" fontId="5" fillId="0" borderId="20" xfId="0" applyNumberFormat="1" applyFont="1" applyBorder="1" applyAlignment="1">
      <alignment horizontal="center" vertical="center"/>
    </xf>
    <xf numFmtId="0" fontId="6" fillId="0" borderId="15" xfId="0" applyFont="1" applyBorder="1" applyAlignment="1">
      <alignment horizontal="center" vertical="center"/>
    </xf>
    <xf numFmtId="165" fontId="4" fillId="0" borderId="18" xfId="0" applyNumberFormat="1" applyFont="1" applyBorder="1" applyAlignment="1">
      <alignment horizontal="center"/>
    </xf>
    <xf numFmtId="0" fontId="5" fillId="0" borderId="0" xfId="0" applyFont="1" applyAlignment="1">
      <alignment horizontal="right" wrapText="1"/>
    </xf>
    <xf numFmtId="165" fontId="5" fillId="33" borderId="21" xfId="0" applyNumberFormat="1" applyFont="1" applyFill="1" applyBorder="1" applyAlignment="1">
      <alignment horizontal="center"/>
    </xf>
    <xf numFmtId="165" fontId="5" fillId="33" borderId="22" xfId="0" applyNumberFormat="1" applyFont="1" applyFill="1" applyBorder="1" applyAlignment="1">
      <alignment horizontal="center"/>
    </xf>
    <xf numFmtId="165" fontId="5" fillId="33" borderId="23" xfId="0" applyNumberFormat="1" applyFont="1" applyFill="1" applyBorder="1" applyAlignment="1">
      <alignment horizontal="center"/>
    </xf>
    <xf numFmtId="164" fontId="5" fillId="0" borderId="17" xfId="0" applyNumberFormat="1" applyFont="1" applyBorder="1" applyAlignment="1">
      <alignment horizontal="center"/>
    </xf>
    <xf numFmtId="164" fontId="4" fillId="0" borderId="18" xfId="0" applyNumberFormat="1" applyFont="1" applyBorder="1" applyAlignment="1">
      <alignment horizontal="center"/>
    </xf>
    <xf numFmtId="164" fontId="5" fillId="0" borderId="18" xfId="0" applyNumberFormat="1" applyFont="1" applyBorder="1" applyAlignment="1">
      <alignment horizontal="center"/>
    </xf>
    <xf numFmtId="164" fontId="5" fillId="0" borderId="19" xfId="0" applyNumberFormat="1" applyFont="1" applyBorder="1" applyAlignment="1">
      <alignment horizontal="center"/>
    </xf>
    <xf numFmtId="165" fontId="5" fillId="0" borderId="0" xfId="0" applyNumberFormat="1" applyFont="1" applyBorder="1" applyAlignment="1">
      <alignment horizontal="center" vertical="center"/>
    </xf>
    <xf numFmtId="0" fontId="7" fillId="0" borderId="14" xfId="0" applyFont="1" applyBorder="1" applyAlignment="1">
      <alignment vertical="center"/>
    </xf>
    <xf numFmtId="164" fontId="0" fillId="0" borderId="0" xfId="0" applyNumberFormat="1" applyBorder="1" applyAlignment="1">
      <alignment vertical="center"/>
    </xf>
    <xf numFmtId="0" fontId="5" fillId="0" borderId="0" xfId="0" applyFont="1" applyAlignment="1">
      <alignment horizontal="right"/>
    </xf>
    <xf numFmtId="165" fontId="5" fillId="0" borderId="17" xfId="0" applyNumberFormat="1" applyFont="1" applyBorder="1" applyAlignment="1">
      <alignment horizontal="center" vertical="center"/>
    </xf>
    <xf numFmtId="165" fontId="4" fillId="0" borderId="20" xfId="0" applyNumberFormat="1" applyFont="1" applyBorder="1" applyAlignment="1">
      <alignment horizontal="center" vertical="center"/>
    </xf>
    <xf numFmtId="188" fontId="5" fillId="0" borderId="0" xfId="0" applyNumberFormat="1" applyFont="1" applyFill="1" applyAlignment="1">
      <alignment horizontal="center" wrapText="1"/>
    </xf>
    <xf numFmtId="0" fontId="0" fillId="0" borderId="0" xfId="0" applyFont="1" applyAlignment="1">
      <alignment horizontal="center"/>
    </xf>
    <xf numFmtId="165" fontId="5" fillId="0" borderId="22" xfId="0" applyNumberFormat="1" applyFont="1" applyBorder="1" applyAlignment="1">
      <alignment horizontal="center" vertical="center"/>
    </xf>
    <xf numFmtId="0" fontId="12" fillId="0" borderId="20" xfId="0" applyFont="1" applyBorder="1" applyAlignment="1">
      <alignment/>
    </xf>
    <xf numFmtId="0" fontId="5" fillId="0" borderId="20" xfId="0" applyFont="1" applyBorder="1" applyAlignment="1">
      <alignment/>
    </xf>
    <xf numFmtId="166" fontId="0" fillId="0" borderId="0" xfId="0" applyNumberFormat="1" applyFont="1" applyAlignment="1">
      <alignment/>
    </xf>
    <xf numFmtId="0" fontId="4" fillId="0" borderId="0" xfId="0" applyFont="1" applyFill="1" applyBorder="1" applyAlignment="1">
      <alignment horizontal="center" vertical="center" wrapText="1"/>
    </xf>
    <xf numFmtId="0" fontId="0" fillId="0" borderId="24" xfId="0" applyBorder="1" applyAlignment="1">
      <alignment/>
    </xf>
    <xf numFmtId="165" fontId="5" fillId="0" borderId="24" xfId="0" applyNumberFormat="1" applyFont="1" applyBorder="1" applyAlignment="1">
      <alignment horizontal="center" vertical="center"/>
    </xf>
    <xf numFmtId="165" fontId="4" fillId="0" borderId="24" xfId="0" applyNumberFormat="1" applyFont="1" applyBorder="1" applyAlignment="1">
      <alignment horizontal="center" vertical="center"/>
    </xf>
    <xf numFmtId="10" fontId="5" fillId="0" borderId="17" xfId="0" applyNumberFormat="1" applyFont="1" applyBorder="1" applyAlignment="1">
      <alignment horizontal="center"/>
    </xf>
    <xf numFmtId="10" fontId="4" fillId="0" borderId="18" xfId="0" applyNumberFormat="1" applyFont="1" applyBorder="1" applyAlignment="1">
      <alignment horizontal="center"/>
    </xf>
    <xf numFmtId="10" fontId="5" fillId="0" borderId="18" xfId="0" applyNumberFormat="1" applyFont="1" applyBorder="1" applyAlignment="1">
      <alignment horizontal="center"/>
    </xf>
    <xf numFmtId="10" fontId="5" fillId="0" borderId="19" xfId="0" applyNumberFormat="1" applyFont="1" applyBorder="1" applyAlignment="1">
      <alignment horizontal="center"/>
    </xf>
    <xf numFmtId="165" fontId="59" fillId="0" borderId="11" xfId="0" applyNumberFormat="1" applyFont="1" applyBorder="1" applyAlignment="1">
      <alignment horizontal="center"/>
    </xf>
    <xf numFmtId="165" fontId="60" fillId="0" borderId="12" xfId="0" applyNumberFormat="1" applyFont="1" applyBorder="1" applyAlignment="1">
      <alignment horizontal="center"/>
    </xf>
    <xf numFmtId="165" fontId="59" fillId="0" borderId="12" xfId="0" applyNumberFormat="1" applyFont="1" applyBorder="1" applyAlignment="1">
      <alignment horizontal="center"/>
    </xf>
    <xf numFmtId="165" fontId="59" fillId="0" borderId="25" xfId="0" applyNumberFormat="1" applyFont="1" applyBorder="1" applyAlignment="1">
      <alignment horizontal="center"/>
    </xf>
    <xf numFmtId="165" fontId="59" fillId="0" borderId="17" xfId="0" applyNumberFormat="1" applyFont="1" applyBorder="1" applyAlignment="1">
      <alignment horizontal="center"/>
    </xf>
    <xf numFmtId="165" fontId="60" fillId="0" borderId="18" xfId="0" applyNumberFormat="1" applyFont="1" applyBorder="1" applyAlignment="1">
      <alignment horizontal="center"/>
    </xf>
    <xf numFmtId="165" fontId="59" fillId="0" borderId="18" xfId="0" applyNumberFormat="1" applyFont="1" applyBorder="1" applyAlignment="1">
      <alignment horizontal="center"/>
    </xf>
    <xf numFmtId="165" fontId="59" fillId="0" borderId="19" xfId="0" applyNumberFormat="1" applyFont="1" applyBorder="1" applyAlignment="1">
      <alignment horizontal="center"/>
    </xf>
    <xf numFmtId="0" fontId="12" fillId="0" borderId="10" xfId="0" applyFont="1" applyBorder="1" applyAlignment="1">
      <alignment/>
    </xf>
    <xf numFmtId="165" fontId="5" fillId="0" borderId="26" xfId="0" applyNumberFormat="1" applyFont="1" applyBorder="1" applyAlignment="1">
      <alignment horizontal="center" vertical="center"/>
    </xf>
    <xf numFmtId="165" fontId="4" fillId="0" borderId="27" xfId="0" applyNumberFormat="1" applyFont="1" applyBorder="1" applyAlignment="1">
      <alignment horizontal="center" vertical="center"/>
    </xf>
    <xf numFmtId="165" fontId="5" fillId="0" borderId="27" xfId="0" applyNumberFormat="1" applyFont="1" applyBorder="1" applyAlignment="1">
      <alignment horizontal="center" vertical="center"/>
    </xf>
    <xf numFmtId="165" fontId="5" fillId="0" borderId="28" xfId="0" applyNumberFormat="1" applyFont="1" applyBorder="1" applyAlignment="1">
      <alignment horizontal="center" vertical="center"/>
    </xf>
    <xf numFmtId="165" fontId="5" fillId="0" borderId="29" xfId="0" applyNumberFormat="1" applyFont="1" applyBorder="1" applyAlignment="1">
      <alignment horizontal="center" vertical="center"/>
    </xf>
    <xf numFmtId="165" fontId="0" fillId="0" borderId="0" xfId="0" applyNumberFormat="1" applyBorder="1" applyAlignment="1">
      <alignment horizontal="center" vertical="center"/>
    </xf>
    <xf numFmtId="164" fontId="0" fillId="0" borderId="0" xfId="0" applyNumberFormat="1" applyFont="1" applyBorder="1" applyAlignment="1">
      <alignment vertical="center"/>
    </xf>
    <xf numFmtId="0" fontId="4" fillId="0" borderId="24" xfId="0" applyFont="1" applyFill="1" applyBorder="1" applyAlignment="1">
      <alignment horizontal="center" vertical="center" wrapText="1"/>
    </xf>
    <xf numFmtId="165" fontId="0" fillId="0" borderId="24" xfId="0" applyNumberFormat="1" applyBorder="1" applyAlignment="1">
      <alignment horizontal="center"/>
    </xf>
    <xf numFmtId="166" fontId="0" fillId="0" borderId="24" xfId="0" applyNumberFormat="1" applyBorder="1" applyAlignment="1">
      <alignment/>
    </xf>
    <xf numFmtId="166" fontId="0" fillId="0" borderId="24" xfId="0" applyNumberFormat="1" applyFont="1" applyBorder="1" applyAlignment="1">
      <alignment/>
    </xf>
    <xf numFmtId="166" fontId="0" fillId="0" borderId="24" xfId="0" applyNumberFormat="1" applyFont="1" applyBorder="1" applyAlignment="1">
      <alignment/>
    </xf>
    <xf numFmtId="0" fontId="0" fillId="0" borderId="0" xfId="57" applyBorder="1">
      <alignment/>
      <protection/>
    </xf>
    <xf numFmtId="0" fontId="0" fillId="0" borderId="0" xfId="57" applyBorder="1" applyAlignment="1">
      <alignment vertical="center"/>
      <protection/>
    </xf>
    <xf numFmtId="0" fontId="0" fillId="0" borderId="0" xfId="57">
      <alignment/>
      <protection/>
    </xf>
    <xf numFmtId="0" fontId="3" fillId="0" borderId="0" xfId="57" applyFont="1" applyBorder="1">
      <alignment/>
      <protection/>
    </xf>
    <xf numFmtId="0" fontId="3" fillId="0" borderId="0" xfId="57" applyFont="1">
      <alignment/>
      <protection/>
    </xf>
    <xf numFmtId="0" fontId="0" fillId="0" borderId="10" xfId="57" applyBorder="1">
      <alignment/>
      <protection/>
    </xf>
    <xf numFmtId="0" fontId="6" fillId="0" borderId="15" xfId="57" applyFont="1" applyBorder="1" applyAlignment="1">
      <alignment horizontal="center" vertical="center"/>
      <protection/>
    </xf>
    <xf numFmtId="0" fontId="4" fillId="0" borderId="15" xfId="57" applyFont="1" applyBorder="1" applyAlignment="1">
      <alignment horizontal="center" vertical="center" wrapText="1"/>
      <protection/>
    </xf>
    <xf numFmtId="0" fontId="5" fillId="0" borderId="20" xfId="57" applyFont="1" applyBorder="1">
      <alignment/>
      <protection/>
    </xf>
    <xf numFmtId="0" fontId="5" fillId="0" borderId="0" xfId="57" applyFont="1">
      <alignment/>
      <protection/>
    </xf>
    <xf numFmtId="0" fontId="0" fillId="0" borderId="0" xfId="57" applyAlignment="1">
      <alignment vertical="center"/>
      <protection/>
    </xf>
    <xf numFmtId="0" fontId="8" fillId="0" borderId="11" xfId="57" applyFont="1" applyBorder="1" applyAlignment="1">
      <alignment vertical="center"/>
      <protection/>
    </xf>
    <xf numFmtId="165" fontId="5" fillId="0" borderId="18" xfId="57" applyNumberFormat="1" applyFont="1" applyBorder="1" applyAlignment="1">
      <alignment horizontal="center" vertical="center"/>
      <protection/>
    </xf>
    <xf numFmtId="165" fontId="5" fillId="0" borderId="17" xfId="57" applyNumberFormat="1" applyFont="1" applyBorder="1" applyAlignment="1">
      <alignment horizontal="center"/>
      <protection/>
    </xf>
    <xf numFmtId="0" fontId="7" fillId="0" borderId="12" xfId="57" applyFont="1" applyBorder="1" applyAlignment="1">
      <alignment vertical="center"/>
      <protection/>
    </xf>
    <xf numFmtId="165" fontId="4" fillId="0" borderId="18" xfId="57" applyNumberFormat="1" applyFont="1" applyBorder="1" applyAlignment="1">
      <alignment horizontal="center" vertical="center"/>
      <protection/>
    </xf>
    <xf numFmtId="165" fontId="5" fillId="0" borderId="18" xfId="57" applyNumberFormat="1" applyFont="1" applyBorder="1" applyAlignment="1">
      <alignment horizontal="center"/>
      <protection/>
    </xf>
    <xf numFmtId="0" fontId="7" fillId="0" borderId="13" xfId="57" applyFont="1" applyBorder="1" applyAlignment="1">
      <alignment horizontal="left" vertical="center" indent="1"/>
      <protection/>
    </xf>
    <xf numFmtId="0" fontId="7" fillId="0" borderId="14" xfId="57" applyFont="1" applyBorder="1" applyAlignment="1">
      <alignment vertical="center"/>
      <protection/>
    </xf>
    <xf numFmtId="165" fontId="5" fillId="0" borderId="19" xfId="57" applyNumberFormat="1" applyFont="1" applyBorder="1" applyAlignment="1">
      <alignment horizontal="center" vertical="center"/>
      <protection/>
    </xf>
    <xf numFmtId="165" fontId="5" fillId="0" borderId="19" xfId="57" applyNumberFormat="1" applyFont="1" applyBorder="1" applyAlignment="1">
      <alignment horizontal="center"/>
      <protection/>
    </xf>
    <xf numFmtId="165" fontId="5" fillId="0" borderId="17" xfId="57" applyNumberFormat="1" applyFont="1" applyBorder="1" applyAlignment="1">
      <alignment horizontal="center" vertical="center"/>
      <protection/>
    </xf>
    <xf numFmtId="165" fontId="5" fillId="0" borderId="20" xfId="57" applyNumberFormat="1" applyFont="1" applyBorder="1" applyAlignment="1">
      <alignment horizontal="center" vertical="center"/>
      <protection/>
    </xf>
    <xf numFmtId="165" fontId="5" fillId="0" borderId="0" xfId="57" applyNumberFormat="1" applyFont="1" applyBorder="1" applyAlignment="1">
      <alignment horizontal="center" vertical="center"/>
      <protection/>
    </xf>
    <xf numFmtId="165" fontId="5" fillId="33" borderId="21" xfId="57" applyNumberFormat="1" applyFont="1" applyFill="1" applyBorder="1" applyAlignment="1">
      <alignment horizontal="center"/>
      <protection/>
    </xf>
    <xf numFmtId="165" fontId="5" fillId="33" borderId="22" xfId="57" applyNumberFormat="1" applyFont="1" applyFill="1" applyBorder="1" applyAlignment="1">
      <alignment horizontal="center"/>
      <protection/>
    </xf>
    <xf numFmtId="165" fontId="5" fillId="33" borderId="23" xfId="57" applyNumberFormat="1" applyFont="1" applyFill="1" applyBorder="1" applyAlignment="1">
      <alignment horizontal="center"/>
      <protection/>
    </xf>
    <xf numFmtId="0" fontId="7" fillId="0" borderId="13" xfId="57" applyFont="1" applyBorder="1" applyAlignment="1">
      <alignment vertical="center"/>
      <protection/>
    </xf>
    <xf numFmtId="0" fontId="0" fillId="0" borderId="0" xfId="57" applyFont="1" applyBorder="1" applyAlignment="1">
      <alignment vertical="center"/>
      <protection/>
    </xf>
    <xf numFmtId="0" fontId="0" fillId="0" borderId="0" xfId="57" applyFont="1" applyAlignment="1">
      <alignment vertical="center"/>
      <protection/>
    </xf>
    <xf numFmtId="0" fontId="7" fillId="0" borderId="14" xfId="57" applyFont="1" applyBorder="1" applyAlignment="1">
      <alignment horizontal="left" vertical="center" indent="1"/>
      <protection/>
    </xf>
    <xf numFmtId="0" fontId="7" fillId="0" borderId="0" xfId="57" applyFont="1" applyAlignment="1">
      <alignment horizontal="left" indent="1"/>
      <protection/>
    </xf>
    <xf numFmtId="0" fontId="7" fillId="0" borderId="0" xfId="57" applyFont="1">
      <alignment/>
      <protection/>
    </xf>
    <xf numFmtId="0" fontId="5" fillId="0" borderId="0" xfId="57" applyFont="1" applyAlignment="1">
      <alignment horizontal="left"/>
      <protection/>
    </xf>
    <xf numFmtId="0" fontId="0" fillId="0" borderId="0" xfId="57" applyFont="1" applyAlignment="1">
      <alignment horizontal="center"/>
      <protection/>
    </xf>
    <xf numFmtId="0" fontId="5" fillId="0" borderId="0" xfId="57" applyFont="1" applyAlignment="1">
      <alignment horizontal="right"/>
      <protection/>
    </xf>
    <xf numFmtId="188" fontId="5" fillId="0" borderId="0" xfId="57" applyNumberFormat="1" applyFont="1" applyFill="1" applyAlignment="1">
      <alignment horizontal="center" wrapText="1"/>
      <protection/>
    </xf>
    <xf numFmtId="0" fontId="7" fillId="0" borderId="24" xfId="57" applyFont="1" applyBorder="1" applyAlignment="1">
      <alignment horizontal="center" vertical="center"/>
      <protection/>
    </xf>
    <xf numFmtId="0" fontId="0" fillId="0" borderId="0" xfId="57" applyBorder="1" applyAlignment="1">
      <alignment/>
      <protection/>
    </xf>
    <xf numFmtId="165" fontId="4" fillId="0" borderId="16" xfId="57" applyNumberFormat="1" applyFont="1" applyBorder="1" applyAlignment="1">
      <alignment horizontal="center" vertical="center" wrapText="1"/>
      <protection/>
    </xf>
    <xf numFmtId="0" fontId="0" fillId="0" borderId="24" xfId="57" applyBorder="1">
      <alignment/>
      <protection/>
    </xf>
    <xf numFmtId="0" fontId="4" fillId="0" borderId="0" xfId="57" applyFont="1" applyFill="1" applyBorder="1" applyAlignment="1">
      <alignment horizontal="center" vertical="center" wrapText="1"/>
      <protection/>
    </xf>
    <xf numFmtId="0" fontId="12" fillId="0" borderId="20" xfId="57" applyFont="1" applyBorder="1">
      <alignment/>
      <protection/>
    </xf>
    <xf numFmtId="165" fontId="5" fillId="0" borderId="10" xfId="57" applyNumberFormat="1" applyFont="1" applyBorder="1" applyAlignment="1">
      <alignment horizontal="center" vertical="center"/>
      <protection/>
    </xf>
    <xf numFmtId="0" fontId="12" fillId="0" borderId="0" xfId="57" applyFont="1">
      <alignment/>
      <protection/>
    </xf>
    <xf numFmtId="164" fontId="5" fillId="0" borderId="17" xfId="57" applyNumberFormat="1" applyFont="1" applyBorder="1" applyAlignment="1">
      <alignment horizontal="center"/>
      <protection/>
    </xf>
    <xf numFmtId="165" fontId="5" fillId="0" borderId="24" xfId="57" applyNumberFormat="1" applyFont="1" applyBorder="1" applyAlignment="1">
      <alignment horizontal="center" vertical="center"/>
      <protection/>
    </xf>
    <xf numFmtId="164" fontId="0" fillId="0" borderId="0" xfId="57" applyNumberFormat="1" applyBorder="1" applyAlignment="1">
      <alignment vertical="center"/>
      <protection/>
    </xf>
    <xf numFmtId="164" fontId="4" fillId="0" borderId="18" xfId="57" applyNumberFormat="1" applyFont="1" applyBorder="1" applyAlignment="1">
      <alignment horizontal="center"/>
      <protection/>
    </xf>
    <xf numFmtId="165" fontId="4" fillId="0" borderId="24" xfId="57" applyNumberFormat="1" applyFont="1" applyBorder="1" applyAlignment="1">
      <alignment horizontal="center" vertical="center"/>
      <protection/>
    </xf>
    <xf numFmtId="164" fontId="5" fillId="0" borderId="18" xfId="57" applyNumberFormat="1" applyFont="1" applyBorder="1" applyAlignment="1">
      <alignment horizontal="center"/>
      <protection/>
    </xf>
    <xf numFmtId="164" fontId="5" fillId="0" borderId="19" xfId="57" applyNumberFormat="1" applyFont="1" applyBorder="1" applyAlignment="1">
      <alignment horizontal="center"/>
      <protection/>
    </xf>
    <xf numFmtId="166" fontId="0" fillId="0" borderId="0" xfId="57" applyNumberFormat="1">
      <alignment/>
      <protection/>
    </xf>
    <xf numFmtId="166" fontId="0" fillId="0" borderId="0" xfId="57" applyNumberFormat="1" applyFont="1">
      <alignment/>
      <protection/>
    </xf>
    <xf numFmtId="0" fontId="5" fillId="0" borderId="0" xfId="57" applyFont="1" applyAlignment="1">
      <alignment horizontal="right" wrapText="1"/>
      <protection/>
    </xf>
    <xf numFmtId="165" fontId="5" fillId="0" borderId="18" xfId="0" applyNumberFormat="1" applyFont="1" applyFill="1" applyBorder="1" applyAlignment="1">
      <alignment horizontal="center" vertical="center"/>
    </xf>
    <xf numFmtId="165" fontId="4" fillId="0" borderId="18"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xf>
    <xf numFmtId="165" fontId="5" fillId="0" borderId="20" xfId="0" applyNumberFormat="1" applyFont="1" applyFill="1" applyBorder="1" applyAlignment="1">
      <alignment horizontal="center" vertical="center"/>
    </xf>
    <xf numFmtId="165" fontId="5" fillId="0" borderId="29" xfId="0" applyNumberFormat="1" applyFont="1" applyFill="1" applyBorder="1" applyAlignment="1">
      <alignment horizontal="center" vertical="center"/>
    </xf>
    <xf numFmtId="165" fontId="5" fillId="0" borderId="17" xfId="0" applyNumberFormat="1" applyFont="1" applyFill="1" applyBorder="1" applyAlignment="1">
      <alignment horizontal="center" vertical="center"/>
    </xf>
    <xf numFmtId="165" fontId="5" fillId="0" borderId="17" xfId="57" applyNumberFormat="1" applyFont="1" applyFill="1" applyBorder="1" applyAlignment="1">
      <alignment horizontal="center" vertical="center"/>
      <protection/>
    </xf>
    <xf numFmtId="165" fontId="5" fillId="0" borderId="18" xfId="57" applyNumberFormat="1" applyFont="1" applyFill="1" applyBorder="1" applyAlignment="1">
      <alignment horizontal="center" vertical="center"/>
      <protection/>
    </xf>
    <xf numFmtId="165" fontId="4" fillId="0" borderId="18" xfId="57" applyNumberFormat="1" applyFont="1" applyFill="1" applyBorder="1" applyAlignment="1">
      <alignment horizontal="center" vertical="center"/>
      <protection/>
    </xf>
    <xf numFmtId="165" fontId="5" fillId="0" borderId="19" xfId="57" applyNumberFormat="1" applyFont="1" applyFill="1" applyBorder="1" applyAlignment="1">
      <alignment horizontal="center" vertical="center"/>
      <protection/>
    </xf>
    <xf numFmtId="165" fontId="0" fillId="0" borderId="0" xfId="57" applyNumberFormat="1" applyBorder="1" applyAlignment="1">
      <alignment vertical="center"/>
      <protection/>
    </xf>
    <xf numFmtId="0" fontId="10" fillId="0" borderId="30" xfId="57" applyFont="1" applyBorder="1" applyAlignment="1">
      <alignment horizontal="center" vertical="center" wrapText="1"/>
      <protection/>
    </xf>
    <xf numFmtId="0" fontId="10" fillId="0" borderId="31" xfId="57" applyFont="1" applyBorder="1" applyAlignment="1">
      <alignment horizontal="center" vertical="center" wrapText="1"/>
      <protection/>
    </xf>
    <xf numFmtId="0" fontId="11" fillId="0" borderId="31" xfId="57" applyFont="1" applyBorder="1" applyAlignment="1">
      <alignment horizontal="center" vertical="center" wrapText="1"/>
      <protection/>
    </xf>
    <xf numFmtId="0" fontId="11" fillId="0" borderId="16" xfId="57" applyFont="1" applyBorder="1" applyAlignment="1">
      <alignment horizontal="center" vertical="center" wrapText="1"/>
      <protection/>
    </xf>
    <xf numFmtId="0" fontId="15" fillId="0" borderId="14" xfId="57" applyFont="1" applyBorder="1" applyAlignment="1">
      <alignment horizontal="center" vertical="center" wrapText="1"/>
      <protection/>
    </xf>
    <xf numFmtId="0" fontId="0" fillId="0" borderId="32" xfId="57" applyBorder="1" applyAlignment="1">
      <alignment horizontal="center" vertical="center"/>
      <protection/>
    </xf>
    <xf numFmtId="0" fontId="0" fillId="0" borderId="33" xfId="57" applyBorder="1" applyAlignment="1">
      <alignment horizontal="center" vertical="center"/>
      <protection/>
    </xf>
    <xf numFmtId="0" fontId="4" fillId="0" borderId="21" xfId="57" applyFont="1" applyBorder="1" applyAlignment="1">
      <alignment horizontal="center" vertical="center"/>
      <protection/>
    </xf>
    <xf numFmtId="0" fontId="5" fillId="0" borderId="22" xfId="57" applyFont="1" applyBorder="1" applyAlignment="1">
      <alignment horizontal="center" vertical="center"/>
      <protection/>
    </xf>
    <xf numFmtId="0" fontId="18" fillId="0" borderId="34" xfId="57" applyFont="1" applyFill="1" applyBorder="1" applyAlignment="1">
      <alignment horizontal="left" vertical="center" wrapText="1" indent="1"/>
      <protection/>
    </xf>
    <xf numFmtId="0" fontId="0" fillId="0" borderId="35" xfId="57" applyBorder="1" applyAlignment="1">
      <alignment horizontal="left" vertical="center" wrapText="1" indent="1"/>
      <protection/>
    </xf>
    <xf numFmtId="0" fontId="0" fillId="0" borderId="36" xfId="57" applyBorder="1" applyAlignment="1">
      <alignment horizontal="left" vertical="center" wrapText="1" indent="1"/>
      <protection/>
    </xf>
    <xf numFmtId="0" fontId="0" fillId="0" borderId="0" xfId="57" applyFont="1" applyAlignment="1">
      <alignment horizontal="center"/>
      <protection/>
    </xf>
    <xf numFmtId="0" fontId="15" fillId="0" borderId="30" xfId="57" applyFont="1" applyBorder="1" applyAlignment="1">
      <alignment horizontal="center" vertical="center" wrapText="1"/>
      <protection/>
    </xf>
    <xf numFmtId="0" fontId="20" fillId="0" borderId="31" xfId="57" applyFont="1" applyBorder="1" applyAlignment="1">
      <alignment horizontal="center" vertical="center" wrapText="1"/>
      <protection/>
    </xf>
    <xf numFmtId="0" fontId="20" fillId="0" borderId="16" xfId="57" applyFont="1" applyBorder="1" applyAlignment="1">
      <alignment horizontal="center" vertical="center" wrapText="1"/>
      <protection/>
    </xf>
    <xf numFmtId="0" fontId="0" fillId="0" borderId="32" xfId="57" applyBorder="1" applyAlignment="1">
      <alignment horizontal="center" vertical="center" wrapText="1"/>
      <protection/>
    </xf>
    <xf numFmtId="0" fontId="0" fillId="0" borderId="33" xfId="57" applyBorder="1" applyAlignment="1">
      <alignment horizontal="center" vertical="center" wrapText="1"/>
      <protection/>
    </xf>
    <xf numFmtId="0" fontId="7" fillId="0" borderId="34" xfId="57" applyFont="1" applyFill="1" applyBorder="1" applyAlignment="1">
      <alignment horizontal="left" vertical="center" wrapText="1" indent="1"/>
      <protection/>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6" xfId="0" applyFont="1" applyBorder="1" applyAlignment="1">
      <alignment horizontal="center" vertical="center" wrapText="1"/>
    </xf>
    <xf numFmtId="0" fontId="15" fillId="0" borderId="24" xfId="0" applyFont="1" applyBorder="1" applyAlignment="1">
      <alignment horizontal="center" vertical="top" wrapText="1"/>
    </xf>
    <xf numFmtId="0" fontId="15" fillId="0" borderId="0" xfId="0" applyFont="1" applyBorder="1" applyAlignment="1">
      <alignment horizontal="center" vertical="top" wrapText="1"/>
    </xf>
    <xf numFmtId="0" fontId="16" fillId="0" borderId="0" xfId="0" applyFont="1" applyBorder="1" applyAlignment="1">
      <alignment horizontal="center" vertical="top" wrapText="1"/>
    </xf>
    <xf numFmtId="0" fontId="16" fillId="0" borderId="10" xfId="0" applyFont="1" applyBorder="1" applyAlignment="1">
      <alignment horizontal="center" vertical="top" wrapText="1"/>
    </xf>
    <xf numFmtId="0" fontId="4" fillId="0" borderId="21" xfId="0" applyFont="1" applyBorder="1" applyAlignment="1">
      <alignment horizontal="center" vertical="center"/>
    </xf>
    <xf numFmtId="0" fontId="5" fillId="0" borderId="22" xfId="0" applyFont="1" applyBorder="1" applyAlignment="1">
      <alignment horizontal="center" vertical="center"/>
    </xf>
    <xf numFmtId="0" fontId="13" fillId="0" borderId="37" xfId="0" applyFont="1" applyFill="1" applyBorder="1" applyAlignment="1">
      <alignment horizontal="left" vertical="center" wrapText="1" indent="1"/>
    </xf>
    <xf numFmtId="0" fontId="0" fillId="0" borderId="38" xfId="0" applyBorder="1" applyAlignment="1">
      <alignment horizontal="left" vertical="center" wrapText="1" indent="1"/>
    </xf>
    <xf numFmtId="0" fontId="0" fillId="0" borderId="39" xfId="0" applyBorder="1" applyAlignment="1">
      <alignment horizontal="left" vertical="center" wrapText="1" indent="1"/>
    </xf>
    <xf numFmtId="0" fontId="0" fillId="0" borderId="0" xfId="0" applyFont="1" applyAlignment="1">
      <alignment horizontal="center"/>
    </xf>
    <xf numFmtId="0" fontId="15" fillId="0" borderId="25"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0" fillId="0" borderId="31" xfId="0" applyBorder="1" applyAlignment="1">
      <alignment horizontal="center" vertical="center" wrapText="1"/>
    </xf>
    <xf numFmtId="0" fontId="0" fillId="0" borderId="16" xfId="0" applyBorder="1" applyAlignment="1">
      <alignment horizontal="center" vertical="center" wrapText="1"/>
    </xf>
    <xf numFmtId="0" fontId="15" fillId="0" borderId="14"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7" fillId="0" borderId="37" xfId="0" applyFont="1" applyFill="1" applyBorder="1" applyAlignment="1">
      <alignment horizontal="left" vertical="center" wrapText="1" indent="1"/>
    </xf>
    <xf numFmtId="0" fontId="13" fillId="0" borderId="34" xfId="0" applyFont="1" applyFill="1" applyBorder="1" applyAlignment="1">
      <alignment horizontal="left" vertical="center" wrapText="1" indent="1"/>
    </xf>
    <xf numFmtId="0" fontId="0" fillId="0" borderId="35" xfId="0" applyBorder="1" applyAlignment="1">
      <alignment horizontal="left" vertical="center" wrapText="1" indent="1"/>
    </xf>
    <xf numFmtId="0" fontId="0" fillId="0" borderId="36" xfId="0" applyBorder="1" applyAlignment="1">
      <alignment horizontal="left" vertical="center" wrapText="1" indent="1"/>
    </xf>
    <xf numFmtId="0" fontId="61" fillId="0" borderId="24" xfId="0" applyFont="1" applyBorder="1" applyAlignment="1">
      <alignment horizontal="center" vertical="center" wrapText="1"/>
    </xf>
    <xf numFmtId="0" fontId="61"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0" xfId="0" applyFont="1" applyBorder="1" applyAlignment="1">
      <alignment horizontal="center" vertical="center" wrapText="1"/>
    </xf>
    <xf numFmtId="0" fontId="15" fillId="0" borderId="14" xfId="0" applyFont="1" applyBorder="1" applyAlignment="1">
      <alignment horizontal="center" vertical="top" wrapText="1"/>
    </xf>
    <xf numFmtId="0" fontId="15" fillId="0" borderId="32" xfId="0" applyFont="1" applyBorder="1" applyAlignment="1">
      <alignment horizontal="center" vertical="top" wrapText="1"/>
    </xf>
    <xf numFmtId="0" fontId="16" fillId="0" borderId="32" xfId="0" applyFont="1" applyBorder="1" applyAlignment="1">
      <alignment horizontal="center" vertical="top" wrapText="1"/>
    </xf>
    <xf numFmtId="0" fontId="16" fillId="0" borderId="33" xfId="0" applyFont="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O36"/>
  <sheetViews>
    <sheetView tabSelected="1" workbookViewId="0" topLeftCell="B9">
      <selection activeCell="G35" sqref="G35"/>
    </sheetView>
  </sheetViews>
  <sheetFormatPr defaultColWidth="9.140625" defaultRowHeight="12.75"/>
  <cols>
    <col min="1" max="1" width="0" style="87" hidden="1" customWidth="1"/>
    <col min="2" max="2" width="36.00390625" style="87" customWidth="1"/>
    <col min="3" max="3" width="17.7109375" style="87" customWidth="1"/>
    <col min="4" max="4" width="15.7109375" style="87" customWidth="1"/>
    <col min="5" max="5" width="17.28125" style="87" customWidth="1"/>
    <col min="6" max="6" width="16.421875" style="87" customWidth="1"/>
    <col min="7" max="7" width="16.28125" style="87" customWidth="1"/>
    <col min="8" max="16384" width="8.8515625" style="87" customWidth="1"/>
  </cols>
  <sheetData>
    <row r="1" spans="1:15" ht="60.75" customHeight="1">
      <c r="A1" s="85"/>
      <c r="B1" s="151" t="s">
        <v>45</v>
      </c>
      <c r="C1" s="152"/>
      <c r="D1" s="153"/>
      <c r="E1" s="153"/>
      <c r="F1" s="154"/>
      <c r="G1" s="85"/>
      <c r="H1" s="85"/>
      <c r="I1" s="85"/>
      <c r="J1" s="85"/>
      <c r="K1" s="85"/>
      <c r="L1" s="85"/>
      <c r="M1" s="85"/>
      <c r="N1" s="85"/>
      <c r="O1" s="85"/>
    </row>
    <row r="2" spans="1:15" ht="47.25" customHeight="1" thickBot="1">
      <c r="A2" s="85"/>
      <c r="B2" s="155" t="s">
        <v>73</v>
      </c>
      <c r="C2" s="156"/>
      <c r="D2" s="156"/>
      <c r="E2" s="156"/>
      <c r="F2" s="157"/>
      <c r="G2" s="122"/>
      <c r="H2" s="123"/>
      <c r="I2" s="85"/>
      <c r="J2" s="85"/>
      <c r="K2" s="85"/>
      <c r="L2" s="85"/>
      <c r="M2" s="85"/>
      <c r="N2" s="85"/>
      <c r="O2" s="85"/>
    </row>
    <row r="3" spans="1:15" ht="13.5" customHeight="1" thickBot="1">
      <c r="A3" s="90"/>
      <c r="B3" s="91" t="s">
        <v>14</v>
      </c>
      <c r="C3" s="91" t="s">
        <v>15</v>
      </c>
      <c r="D3" s="91" t="s">
        <v>16</v>
      </c>
      <c r="E3" s="91" t="s">
        <v>17</v>
      </c>
      <c r="F3" s="91" t="s">
        <v>18</v>
      </c>
      <c r="G3" s="85"/>
      <c r="H3" s="85"/>
      <c r="I3" s="85"/>
      <c r="J3" s="85"/>
      <c r="K3" s="85"/>
      <c r="L3" s="85"/>
      <c r="M3" s="85"/>
      <c r="N3" s="85"/>
      <c r="O3" s="85"/>
    </row>
    <row r="4" spans="2:11" ht="75" customHeight="1" thickBot="1">
      <c r="B4" s="158" t="s">
        <v>0</v>
      </c>
      <c r="C4" s="92" t="s">
        <v>62</v>
      </c>
      <c r="D4" s="92" t="s">
        <v>71</v>
      </c>
      <c r="E4" s="124" t="s">
        <v>39</v>
      </c>
      <c r="F4" s="92" t="s">
        <v>40</v>
      </c>
      <c r="G4" s="125"/>
      <c r="H4" s="126" t="s">
        <v>26</v>
      </c>
      <c r="I4" s="85"/>
      <c r="J4" s="85"/>
      <c r="K4" s="85"/>
    </row>
    <row r="5" spans="2:11" ht="0.75" customHeight="1" hidden="1" thickBot="1">
      <c r="B5" s="159"/>
      <c r="C5" s="127"/>
      <c r="D5" s="127"/>
      <c r="E5" s="128"/>
      <c r="F5" s="129"/>
      <c r="H5" s="85"/>
      <c r="I5" s="85"/>
      <c r="J5" s="85"/>
      <c r="K5" s="85"/>
    </row>
    <row r="6" spans="2:11" s="95" customFormat="1" ht="16.5" customHeight="1">
      <c r="B6" s="96" t="s">
        <v>60</v>
      </c>
      <c r="C6" s="97">
        <v>21265196</v>
      </c>
      <c r="D6" s="140">
        <v>19254637</v>
      </c>
      <c r="E6" s="106">
        <f>D6-C6</f>
        <v>-2010559</v>
      </c>
      <c r="F6" s="130">
        <f>E6/C6</f>
        <v>-0.0945469301105901</v>
      </c>
      <c r="G6" s="131"/>
      <c r="H6" s="132"/>
      <c r="I6" s="86"/>
      <c r="J6" s="86"/>
      <c r="K6" s="86"/>
    </row>
    <row r="7" spans="2:11" s="95" customFormat="1" ht="16.5" customHeight="1">
      <c r="B7" s="99" t="s">
        <v>34</v>
      </c>
      <c r="C7" s="100">
        <v>13822378</v>
      </c>
      <c r="D7" s="141">
        <v>11565141</v>
      </c>
      <c r="E7" s="100">
        <f aca="true" t="shared" si="0" ref="E7:E34">D7-C7</f>
        <v>-2257237</v>
      </c>
      <c r="F7" s="133">
        <f aca="true" t="shared" si="1" ref="F7:F34">E7/C7</f>
        <v>-0.16330308721118755</v>
      </c>
      <c r="G7" s="134"/>
      <c r="H7" s="132"/>
      <c r="I7" s="86"/>
      <c r="J7" s="86"/>
      <c r="K7" s="86"/>
    </row>
    <row r="8" spans="2:11" s="95" customFormat="1" ht="16.5" customHeight="1">
      <c r="B8" s="102" t="s">
        <v>3</v>
      </c>
      <c r="C8" s="97">
        <v>12440140</v>
      </c>
      <c r="D8" s="140">
        <f>D7*0.9</f>
        <v>10408626.9</v>
      </c>
      <c r="E8" s="97">
        <f t="shared" si="0"/>
        <v>-2031513.0999999996</v>
      </c>
      <c r="F8" s="135">
        <f t="shared" si="1"/>
        <v>-0.16330307375962003</v>
      </c>
      <c r="G8" s="131"/>
      <c r="H8" s="132"/>
      <c r="I8" s="86"/>
      <c r="J8" s="86"/>
      <c r="K8" s="86"/>
    </row>
    <row r="9" spans="2:11" s="95" customFormat="1" ht="16.5" customHeight="1">
      <c r="B9" s="102" t="s">
        <v>4</v>
      </c>
      <c r="C9" s="97">
        <v>1382238</v>
      </c>
      <c r="D9" s="140">
        <f>D7-D8</f>
        <v>1156514.0999999996</v>
      </c>
      <c r="E9" s="97">
        <f t="shared" si="0"/>
        <v>-225723.90000000037</v>
      </c>
      <c r="F9" s="135">
        <f t="shared" si="1"/>
        <v>-0.16330320827527559</v>
      </c>
      <c r="G9" s="131"/>
      <c r="H9" s="132"/>
      <c r="I9" s="86"/>
      <c r="J9" s="86"/>
      <c r="K9" s="86"/>
    </row>
    <row r="10" spans="2:11" s="95" customFormat="1" ht="16.5" customHeight="1">
      <c r="B10" s="99" t="s">
        <v>5</v>
      </c>
      <c r="C10" s="97">
        <v>5316298</v>
      </c>
      <c r="D10" s="140">
        <v>4805935</v>
      </c>
      <c r="E10" s="97">
        <f t="shared" si="0"/>
        <v>-510363</v>
      </c>
      <c r="F10" s="135">
        <f t="shared" si="1"/>
        <v>-0.09599969753388542</v>
      </c>
      <c r="G10" s="131"/>
      <c r="H10" s="132"/>
      <c r="I10" s="86"/>
      <c r="J10" s="86"/>
      <c r="K10" s="86"/>
    </row>
    <row r="11" spans="2:11" s="95" customFormat="1" ht="16.5" customHeight="1" thickBot="1">
      <c r="B11" s="103" t="s">
        <v>32</v>
      </c>
      <c r="C11" s="104">
        <v>2126520</v>
      </c>
      <c r="D11" s="142">
        <v>2883561</v>
      </c>
      <c r="E11" s="104">
        <f t="shared" si="0"/>
        <v>757041</v>
      </c>
      <c r="F11" s="136">
        <f t="shared" si="1"/>
        <v>0.355999943569776</v>
      </c>
      <c r="G11" s="131"/>
      <c r="H11" s="132"/>
      <c r="I11" s="86"/>
      <c r="J11" s="86"/>
      <c r="K11" s="86"/>
    </row>
    <row r="12" spans="2:11" s="95" customFormat="1" ht="16.5" customHeight="1">
      <c r="B12" s="96" t="s">
        <v>74</v>
      </c>
      <c r="C12" s="107">
        <v>14722745</v>
      </c>
      <c r="D12" s="143">
        <v>13911495</v>
      </c>
      <c r="E12" s="106">
        <f t="shared" si="0"/>
        <v>-811250</v>
      </c>
      <c r="F12" s="130">
        <f t="shared" si="1"/>
        <v>-0.05510181695057546</v>
      </c>
      <c r="G12" s="137"/>
      <c r="H12" s="132"/>
      <c r="I12" s="86"/>
      <c r="J12" s="86"/>
      <c r="K12" s="86"/>
    </row>
    <row r="13" spans="2:11" s="95" customFormat="1" ht="16.5" customHeight="1">
      <c r="B13" s="99" t="s">
        <v>35</v>
      </c>
      <c r="C13" s="100">
        <v>13250470</v>
      </c>
      <c r="D13" s="141">
        <v>11828244</v>
      </c>
      <c r="E13" s="100">
        <f t="shared" si="0"/>
        <v>-1422226</v>
      </c>
      <c r="F13" s="133">
        <f t="shared" si="1"/>
        <v>-0.1073340040013675</v>
      </c>
      <c r="G13" s="137"/>
      <c r="H13" s="132"/>
      <c r="I13" s="86"/>
      <c r="J13" s="86"/>
      <c r="K13" s="86"/>
    </row>
    <row r="14" spans="2:11" s="95" customFormat="1" ht="16.5" customHeight="1">
      <c r="B14" s="102" t="s">
        <v>3</v>
      </c>
      <c r="C14" s="97">
        <v>11925423</v>
      </c>
      <c r="D14" s="140">
        <f>D13*0.9</f>
        <v>10645419.6</v>
      </c>
      <c r="E14" s="97">
        <f t="shared" si="0"/>
        <v>-1280003.4000000004</v>
      </c>
      <c r="F14" s="135">
        <f t="shared" si="1"/>
        <v>-0.10733400400136753</v>
      </c>
      <c r="G14" s="137"/>
      <c r="H14" s="132"/>
      <c r="I14" s="86"/>
      <c r="J14" s="86"/>
      <c r="K14" s="86"/>
    </row>
    <row r="15" spans="2:11" s="95" customFormat="1" ht="16.5" customHeight="1">
      <c r="B15" s="102" t="s">
        <v>4</v>
      </c>
      <c r="C15" s="97">
        <v>1325047</v>
      </c>
      <c r="D15" s="140">
        <f>D13-D14</f>
        <v>1182824.4000000004</v>
      </c>
      <c r="E15" s="97">
        <f t="shared" si="0"/>
        <v>-142222.59999999963</v>
      </c>
      <c r="F15" s="135">
        <f t="shared" si="1"/>
        <v>-0.10733400400136722</v>
      </c>
      <c r="G15" s="137"/>
      <c r="H15" s="132"/>
      <c r="I15" s="86"/>
      <c r="J15" s="86"/>
      <c r="K15" s="86"/>
    </row>
    <row r="16" spans="2:11" s="95" customFormat="1" ht="16.5" customHeight="1" thickBot="1">
      <c r="B16" s="103" t="s">
        <v>33</v>
      </c>
      <c r="C16" s="104">
        <v>1472275</v>
      </c>
      <c r="D16" s="142">
        <v>2083251</v>
      </c>
      <c r="E16" s="104">
        <f t="shared" si="0"/>
        <v>610976</v>
      </c>
      <c r="F16" s="136">
        <f t="shared" si="1"/>
        <v>0.4149876891205787</v>
      </c>
      <c r="G16" s="137"/>
      <c r="H16" s="132"/>
      <c r="I16" s="86"/>
      <c r="J16" s="86"/>
      <c r="K16" s="86"/>
    </row>
    <row r="17" spans="2:11" s="95" customFormat="1" ht="16.5" customHeight="1">
      <c r="B17" s="96" t="s">
        <v>1</v>
      </c>
      <c r="C17" s="107">
        <v>16504685</v>
      </c>
      <c r="D17" s="143">
        <v>15595256</v>
      </c>
      <c r="E17" s="106">
        <f t="shared" si="0"/>
        <v>-909429</v>
      </c>
      <c r="F17" s="130">
        <f t="shared" si="1"/>
        <v>-0.05510126367149691</v>
      </c>
      <c r="G17" s="137"/>
      <c r="H17" s="132"/>
      <c r="I17" s="86"/>
      <c r="J17" s="86"/>
      <c r="K17" s="86"/>
    </row>
    <row r="18" spans="2:11" s="95" customFormat="1" ht="16.5" customHeight="1">
      <c r="B18" s="99" t="s">
        <v>35</v>
      </c>
      <c r="C18" s="100">
        <v>14854217</v>
      </c>
      <c r="D18" s="141">
        <v>13255968</v>
      </c>
      <c r="E18" s="100">
        <f t="shared" si="0"/>
        <v>-1598249</v>
      </c>
      <c r="F18" s="133">
        <f t="shared" si="1"/>
        <v>-0.10759564102234402</v>
      </c>
      <c r="G18" s="137"/>
      <c r="H18" s="132"/>
      <c r="I18" s="86"/>
      <c r="J18" s="86"/>
      <c r="K18" s="86"/>
    </row>
    <row r="19" spans="2:11" s="95" customFormat="1" ht="16.5" customHeight="1">
      <c r="B19" s="102" t="s">
        <v>3</v>
      </c>
      <c r="C19" s="97">
        <v>13368795</v>
      </c>
      <c r="D19" s="140">
        <v>11930371</v>
      </c>
      <c r="E19" s="97">
        <f t="shared" si="0"/>
        <v>-1438424</v>
      </c>
      <c r="F19" s="135">
        <f t="shared" si="1"/>
        <v>-0.10759563595671862</v>
      </c>
      <c r="G19" s="138"/>
      <c r="H19" s="132"/>
      <c r="I19" s="86"/>
      <c r="J19" s="86"/>
      <c r="K19" s="86"/>
    </row>
    <row r="20" spans="2:11" s="95" customFormat="1" ht="16.5" customHeight="1">
      <c r="B20" s="102" t="s">
        <v>4</v>
      </c>
      <c r="C20" s="97">
        <v>1485422</v>
      </c>
      <c r="D20" s="140">
        <v>1325597</v>
      </c>
      <c r="E20" s="97">
        <f t="shared" si="0"/>
        <v>-159825</v>
      </c>
      <c r="F20" s="135">
        <f t="shared" si="1"/>
        <v>-0.10759568661296251</v>
      </c>
      <c r="G20" s="137"/>
      <c r="H20" s="132"/>
      <c r="I20" s="86"/>
      <c r="J20" s="86"/>
      <c r="K20" s="86"/>
    </row>
    <row r="21" spans="2:11" s="95" customFormat="1" ht="16.5" customHeight="1" thickBot="1">
      <c r="B21" s="103" t="s">
        <v>33</v>
      </c>
      <c r="C21" s="104">
        <v>1650468</v>
      </c>
      <c r="D21" s="144">
        <v>2339288</v>
      </c>
      <c r="E21" s="104">
        <f t="shared" si="0"/>
        <v>688820</v>
      </c>
      <c r="F21" s="136">
        <f t="shared" si="1"/>
        <v>0.41734829151489156</v>
      </c>
      <c r="G21" s="137"/>
      <c r="H21" s="132"/>
      <c r="I21" s="86"/>
      <c r="J21" s="86"/>
      <c r="K21" s="86"/>
    </row>
    <row r="22" spans="2:11" s="95" customFormat="1" ht="16.5" customHeight="1">
      <c r="B22" s="96" t="s">
        <v>2</v>
      </c>
      <c r="C22" s="107">
        <v>52492626</v>
      </c>
      <c r="D22" s="145">
        <f>D6+D12+D17</f>
        <v>48761388</v>
      </c>
      <c r="E22" s="106">
        <f t="shared" si="0"/>
        <v>-3731238</v>
      </c>
      <c r="F22" s="130">
        <f t="shared" si="1"/>
        <v>-0.07108118385999587</v>
      </c>
      <c r="G22" s="137"/>
      <c r="H22" s="132"/>
      <c r="I22" s="86"/>
      <c r="J22" s="86"/>
      <c r="K22" s="86"/>
    </row>
    <row r="23" spans="2:11" s="95" customFormat="1" ht="16.5" customHeight="1">
      <c r="B23" s="99" t="s">
        <v>6</v>
      </c>
      <c r="C23" s="100">
        <v>41927065</v>
      </c>
      <c r="D23" s="141">
        <f>D7+D13+D18</f>
        <v>36649353</v>
      </c>
      <c r="E23" s="100">
        <f t="shared" si="0"/>
        <v>-5277712</v>
      </c>
      <c r="F23" s="133">
        <f t="shared" si="1"/>
        <v>-0.12587840336546333</v>
      </c>
      <c r="G23" s="137"/>
      <c r="H23" s="132"/>
      <c r="I23" s="86"/>
      <c r="J23" s="86"/>
      <c r="K23" s="86"/>
    </row>
    <row r="24" spans="2:11" s="95" customFormat="1" ht="16.5" customHeight="1">
      <c r="B24" s="102" t="s">
        <v>7</v>
      </c>
      <c r="C24" s="97">
        <v>37734358</v>
      </c>
      <c r="D24" s="140">
        <f>+D8+D14+D19</f>
        <v>32984417.5</v>
      </c>
      <c r="E24" s="97">
        <f t="shared" si="0"/>
        <v>-4749940.5</v>
      </c>
      <c r="F24" s="135">
        <f t="shared" si="1"/>
        <v>-0.12587839708310394</v>
      </c>
      <c r="G24" s="137"/>
      <c r="H24" s="132"/>
      <c r="I24" s="86"/>
      <c r="J24" s="86"/>
      <c r="K24" s="86"/>
    </row>
    <row r="25" spans="2:11" s="95" customFormat="1" ht="16.5" customHeight="1">
      <c r="B25" s="102" t="s">
        <v>8</v>
      </c>
      <c r="C25" s="97">
        <v>4192707</v>
      </c>
      <c r="D25" s="140">
        <f>D9+D15+D20</f>
        <v>3664935.5</v>
      </c>
      <c r="E25" s="97">
        <f t="shared" si="0"/>
        <v>-527771.5</v>
      </c>
      <c r="F25" s="135">
        <f t="shared" si="1"/>
        <v>-0.12587845990669036</v>
      </c>
      <c r="G25" s="137"/>
      <c r="H25" s="132"/>
      <c r="I25" s="86"/>
      <c r="J25" s="86"/>
      <c r="K25" s="86"/>
    </row>
    <row r="26" spans="2:11" s="95" customFormat="1" ht="16.5" customHeight="1">
      <c r="B26" s="99" t="s">
        <v>9</v>
      </c>
      <c r="C26" s="97">
        <v>5316298</v>
      </c>
      <c r="D26" s="140">
        <f>D10</f>
        <v>4805935</v>
      </c>
      <c r="E26" s="97">
        <f t="shared" si="0"/>
        <v>-510363</v>
      </c>
      <c r="F26" s="135">
        <f t="shared" si="1"/>
        <v>-0.09599969753388542</v>
      </c>
      <c r="G26" s="137"/>
      <c r="H26" s="132"/>
      <c r="I26" s="86"/>
      <c r="J26" s="86"/>
      <c r="K26" s="86"/>
    </row>
    <row r="27" spans="2:11" s="95" customFormat="1" ht="16.5" customHeight="1" thickBot="1">
      <c r="B27" s="103" t="s">
        <v>32</v>
      </c>
      <c r="C27" s="104">
        <v>5249263</v>
      </c>
      <c r="D27" s="142">
        <f>+D11+D16+D21</f>
        <v>7306100</v>
      </c>
      <c r="E27" s="104">
        <f t="shared" si="0"/>
        <v>2056837</v>
      </c>
      <c r="F27" s="136">
        <f t="shared" si="1"/>
        <v>0.39183348214787483</v>
      </c>
      <c r="G27" s="137"/>
      <c r="H27" s="132"/>
      <c r="I27" s="86"/>
      <c r="J27" s="86"/>
      <c r="K27" s="86"/>
    </row>
    <row r="28" spans="2:11" s="95" customFormat="1" ht="16.5" customHeight="1">
      <c r="B28" s="96" t="s">
        <v>19</v>
      </c>
      <c r="C28" s="107">
        <v>13585040</v>
      </c>
      <c r="D28" s="146">
        <v>13897531</v>
      </c>
      <c r="E28" s="106">
        <f t="shared" si="0"/>
        <v>312491</v>
      </c>
      <c r="F28" s="130">
        <f t="shared" si="1"/>
        <v>0.023002582252242172</v>
      </c>
      <c r="G28" s="137"/>
      <c r="H28" s="132"/>
      <c r="I28" s="86"/>
      <c r="J28" s="86"/>
      <c r="K28" s="86"/>
    </row>
    <row r="29" spans="2:11" s="114" customFormat="1" ht="16.5" customHeight="1">
      <c r="B29" s="112" t="s">
        <v>10</v>
      </c>
      <c r="C29" s="97">
        <v>12226536</v>
      </c>
      <c r="D29" s="147">
        <v>12507778</v>
      </c>
      <c r="E29" s="97">
        <f t="shared" si="0"/>
        <v>281242</v>
      </c>
      <c r="F29" s="135">
        <f t="shared" si="1"/>
        <v>0.02300259043117364</v>
      </c>
      <c r="G29" s="138"/>
      <c r="H29" s="132"/>
      <c r="I29" s="113"/>
      <c r="J29" s="113"/>
      <c r="K29" s="113"/>
    </row>
    <row r="30" spans="2:11" s="114" customFormat="1" ht="16.5" customHeight="1">
      <c r="B30" s="102" t="s">
        <v>11</v>
      </c>
      <c r="C30" s="100">
        <v>9781229</v>
      </c>
      <c r="D30" s="148">
        <v>10006222</v>
      </c>
      <c r="E30" s="100">
        <f t="shared" si="0"/>
        <v>224993</v>
      </c>
      <c r="F30" s="133">
        <f t="shared" si="1"/>
        <v>0.023002528618847388</v>
      </c>
      <c r="G30" s="138"/>
      <c r="H30" s="132"/>
      <c r="I30" s="113"/>
      <c r="J30" s="113"/>
      <c r="K30" s="113"/>
    </row>
    <row r="31" spans="2:11" s="114" customFormat="1" ht="16.5" customHeight="1">
      <c r="B31" s="102" t="s">
        <v>12</v>
      </c>
      <c r="C31" s="97">
        <v>2445307</v>
      </c>
      <c r="D31" s="147">
        <v>2501556</v>
      </c>
      <c r="E31" s="97">
        <f t="shared" si="0"/>
        <v>56249</v>
      </c>
      <c r="F31" s="135">
        <f t="shared" si="1"/>
        <v>0.02300283768050392</v>
      </c>
      <c r="G31" s="138"/>
      <c r="H31" s="132"/>
      <c r="I31" s="113"/>
      <c r="J31" s="113"/>
      <c r="K31" s="113"/>
    </row>
    <row r="32" spans="2:11" s="114" customFormat="1" ht="16.5" customHeight="1">
      <c r="B32" s="112" t="s">
        <v>13</v>
      </c>
      <c r="C32" s="97">
        <v>1358504</v>
      </c>
      <c r="D32" s="147">
        <v>1389753</v>
      </c>
      <c r="E32" s="97">
        <f t="shared" si="0"/>
        <v>31249</v>
      </c>
      <c r="F32" s="135">
        <f t="shared" si="1"/>
        <v>0.023002508641858987</v>
      </c>
      <c r="G32" s="138"/>
      <c r="H32" s="132"/>
      <c r="I32" s="113"/>
      <c r="J32" s="113"/>
      <c r="K32" s="113"/>
    </row>
    <row r="33" spans="2:11" s="95" customFormat="1" ht="16.5" customHeight="1">
      <c r="B33" s="102" t="s">
        <v>21</v>
      </c>
      <c r="C33" s="100">
        <v>842272</v>
      </c>
      <c r="D33" s="148">
        <v>861647</v>
      </c>
      <c r="E33" s="100">
        <f t="shared" si="0"/>
        <v>19375</v>
      </c>
      <c r="F33" s="133">
        <f t="shared" si="1"/>
        <v>0.023003257854944722</v>
      </c>
      <c r="G33" s="137"/>
      <c r="H33" s="132"/>
      <c r="I33" s="86"/>
      <c r="J33" s="86"/>
      <c r="K33" s="86"/>
    </row>
    <row r="34" spans="2:11" s="95" customFormat="1" ht="16.5" customHeight="1" thickBot="1">
      <c r="B34" s="115" t="s">
        <v>22</v>
      </c>
      <c r="C34" s="104">
        <v>516232</v>
      </c>
      <c r="D34" s="149">
        <v>528106</v>
      </c>
      <c r="E34" s="104">
        <f t="shared" si="0"/>
        <v>11874</v>
      </c>
      <c r="F34" s="136">
        <f t="shared" si="1"/>
        <v>0.023001286243394443</v>
      </c>
      <c r="G34" s="137"/>
      <c r="H34" s="132"/>
      <c r="I34" s="86"/>
      <c r="J34" s="86"/>
      <c r="K34" s="86"/>
    </row>
    <row r="35" spans="2:6" ht="169.5" customHeight="1" thickBot="1">
      <c r="B35" s="160" t="s">
        <v>72</v>
      </c>
      <c r="C35" s="161"/>
      <c r="D35" s="161"/>
      <c r="E35" s="161"/>
      <c r="F35" s="162"/>
    </row>
    <row r="36" spans="2:6" ht="15" customHeight="1">
      <c r="B36" s="118" t="s">
        <v>23</v>
      </c>
      <c r="C36" s="163"/>
      <c r="D36" s="163"/>
      <c r="E36" s="139" t="s">
        <v>24</v>
      </c>
      <c r="F36" s="121">
        <v>42936</v>
      </c>
    </row>
  </sheetData>
  <sheetProtection/>
  <mergeCells count="5">
    <mergeCell ref="B1:F1"/>
    <mergeCell ref="B2:F2"/>
    <mergeCell ref="B4:B5"/>
    <mergeCell ref="B35:F35"/>
    <mergeCell ref="C36:D36"/>
  </mergeCells>
  <printOptions horizontalCentered="1"/>
  <pageMargins left="0.25" right="0.25" top="0.27" bottom="0.3" header="0.12" footer="0.13"/>
  <pageSetup horizontalDpi="600" verticalDpi="600" orientation="portrait" scale="90" r:id="rId1"/>
  <ignoredErrors>
    <ignoredError sqref="D24" formula="1"/>
  </ignoredErrors>
</worksheet>
</file>

<file path=xl/worksheets/sheet10.xml><?xml version="1.0" encoding="utf-8"?>
<worksheet xmlns="http://schemas.openxmlformats.org/spreadsheetml/2006/main" xmlns:r="http://schemas.openxmlformats.org/officeDocument/2006/relationships">
  <dimension ref="A1:N38"/>
  <sheetViews>
    <sheetView workbookViewId="0" topLeftCell="B1">
      <selection activeCell="G11" sqref="G11"/>
    </sheetView>
  </sheetViews>
  <sheetFormatPr defaultColWidth="9.140625" defaultRowHeight="12.75"/>
  <cols>
    <col min="1" max="1" width="0" style="0" hidden="1" customWidth="1"/>
    <col min="2" max="2" width="36.57421875" style="0" customWidth="1"/>
    <col min="3" max="3" width="16.7109375" style="0" customWidth="1"/>
    <col min="4" max="4" width="16.8515625" style="0" customWidth="1"/>
    <col min="5" max="5" width="19.28125" style="0" customWidth="1"/>
    <col min="7" max="7" width="14.421875" style="0" customWidth="1"/>
  </cols>
  <sheetData>
    <row r="1" spans="1:14" ht="60.75" customHeight="1">
      <c r="A1" s="1"/>
      <c r="B1" s="170" t="s">
        <v>31</v>
      </c>
      <c r="C1" s="187"/>
      <c r="D1" s="187"/>
      <c r="E1" s="188"/>
      <c r="F1" s="1"/>
      <c r="G1" s="3"/>
      <c r="H1" s="1"/>
      <c r="I1" s="1"/>
      <c r="J1" s="1"/>
      <c r="K1" s="1"/>
      <c r="L1" s="1"/>
      <c r="M1" s="1"/>
      <c r="N1" s="1"/>
    </row>
    <row r="2" spans="1:14" s="6" customFormat="1" ht="42.75" customHeight="1" thickBot="1">
      <c r="A2" s="5"/>
      <c r="B2" s="189" t="s">
        <v>44</v>
      </c>
      <c r="C2" s="190"/>
      <c r="D2" s="190"/>
      <c r="E2" s="191"/>
      <c r="F2" s="5"/>
      <c r="G2" s="5"/>
      <c r="H2" s="5"/>
      <c r="I2" s="5"/>
      <c r="J2" s="5"/>
      <c r="K2" s="5"/>
      <c r="L2" s="5"/>
      <c r="M2" s="5"/>
      <c r="N2" s="5"/>
    </row>
    <row r="3" spans="1:14" ht="13.5" customHeight="1" thickBot="1">
      <c r="A3" s="2"/>
      <c r="B3" s="34" t="s">
        <v>14</v>
      </c>
      <c r="C3" s="34" t="s">
        <v>15</v>
      </c>
      <c r="D3" s="34" t="s">
        <v>16</v>
      </c>
      <c r="E3" s="34" t="s">
        <v>17</v>
      </c>
      <c r="F3" s="1"/>
      <c r="G3" s="1"/>
      <c r="H3" s="1"/>
      <c r="I3" s="1"/>
      <c r="J3" s="1"/>
      <c r="K3" s="1"/>
      <c r="L3" s="1"/>
      <c r="M3" s="1"/>
      <c r="N3" s="1"/>
    </row>
    <row r="4" spans="2:10" ht="75" customHeight="1" thickBot="1">
      <c r="B4" s="178" t="s">
        <v>0</v>
      </c>
      <c r="C4" s="20" t="s">
        <v>36</v>
      </c>
      <c r="D4" s="20" t="s">
        <v>37</v>
      </c>
      <c r="E4" s="20" t="s">
        <v>28</v>
      </c>
      <c r="F4" s="1"/>
      <c r="G4" s="1"/>
      <c r="H4" s="1"/>
      <c r="I4" s="1"/>
      <c r="J4" s="1"/>
    </row>
    <row r="5" spans="2:10" ht="0.75" customHeight="1" hidden="1" thickBot="1">
      <c r="B5" s="179"/>
      <c r="C5" s="54"/>
      <c r="D5" s="54"/>
      <c r="E5" s="12"/>
      <c r="F5" s="1"/>
      <c r="G5" s="1"/>
      <c r="H5" s="1"/>
      <c r="I5" s="1"/>
      <c r="J5" s="1"/>
    </row>
    <row r="6" spans="2:10" s="4" customFormat="1" ht="16.5" customHeight="1">
      <c r="B6" s="14" t="s">
        <v>25</v>
      </c>
      <c r="C6" s="30">
        <v>19237457</v>
      </c>
      <c r="D6" s="30">
        <v>3039955</v>
      </c>
      <c r="E6" s="26">
        <f>C6-D6</f>
        <v>16197502</v>
      </c>
      <c r="F6" s="3"/>
      <c r="G6" s="3"/>
      <c r="H6" s="3"/>
      <c r="I6" s="3"/>
      <c r="J6" s="3"/>
    </row>
    <row r="7" spans="2:10" s="4" customFormat="1" ht="16.5" customHeight="1">
      <c r="B7" s="15" t="s">
        <v>34</v>
      </c>
      <c r="C7" s="31">
        <v>11542474</v>
      </c>
      <c r="D7" s="31">
        <f>ROUND(D6*0.6,0)</f>
        <v>1823973</v>
      </c>
      <c r="E7" s="35">
        <f aca="true" t="shared" si="0" ref="E7:E27">C7-D7</f>
        <v>9718501</v>
      </c>
      <c r="F7" s="3"/>
      <c r="G7" s="3"/>
      <c r="H7" s="3"/>
      <c r="I7" s="3"/>
      <c r="J7" s="3"/>
    </row>
    <row r="8" spans="2:10" s="4" customFormat="1" ht="16.5" customHeight="1">
      <c r="B8" s="16" t="s">
        <v>3</v>
      </c>
      <c r="C8" s="30">
        <v>10388227</v>
      </c>
      <c r="D8" s="30">
        <f>ROUND(D7*0.9,0)</f>
        <v>1641576</v>
      </c>
      <c r="E8" s="27">
        <f t="shared" si="0"/>
        <v>8746651</v>
      </c>
      <c r="F8" s="3"/>
      <c r="G8" s="3"/>
      <c r="H8" s="3"/>
      <c r="I8" s="3"/>
      <c r="J8" s="3"/>
    </row>
    <row r="9" spans="2:10" s="4" customFormat="1" ht="16.5" customHeight="1">
      <c r="B9" s="16" t="s">
        <v>4</v>
      </c>
      <c r="C9" s="30">
        <v>1154247</v>
      </c>
      <c r="D9" s="30">
        <f>D7-D8</f>
        <v>182397</v>
      </c>
      <c r="E9" s="27">
        <f t="shared" si="0"/>
        <v>971850</v>
      </c>
      <c r="F9" s="3"/>
      <c r="G9" s="3"/>
      <c r="H9" s="3"/>
      <c r="I9" s="3"/>
      <c r="J9" s="3"/>
    </row>
    <row r="10" spans="2:10" s="4" customFormat="1" ht="16.5" customHeight="1">
      <c r="B10" s="15" t="s">
        <v>5</v>
      </c>
      <c r="C10" s="30">
        <v>4809364</v>
      </c>
      <c r="D10" s="30">
        <f>ROUND(D6*0.25,0)</f>
        <v>759989</v>
      </c>
      <c r="E10" s="27">
        <f t="shared" si="0"/>
        <v>4049375</v>
      </c>
      <c r="F10" s="3"/>
      <c r="G10" s="3"/>
      <c r="H10" s="3"/>
      <c r="I10" s="3"/>
      <c r="J10" s="3"/>
    </row>
    <row r="11" spans="2:10" s="4" customFormat="1" ht="16.5" customHeight="1" thickBot="1">
      <c r="B11" s="45" t="s">
        <v>32</v>
      </c>
      <c r="C11" s="32">
        <v>2885619</v>
      </c>
      <c r="D11" s="32">
        <f>ROUND(D6*0.15,0)</f>
        <v>455993</v>
      </c>
      <c r="E11" s="28">
        <f t="shared" si="0"/>
        <v>2429626</v>
      </c>
      <c r="F11" s="3"/>
      <c r="G11" s="3"/>
      <c r="H11" s="3"/>
      <c r="I11" s="3"/>
      <c r="J11" s="3"/>
    </row>
    <row r="12" spans="2:10" s="4" customFormat="1" ht="16.5" customHeight="1">
      <c r="B12" s="14" t="s">
        <v>20</v>
      </c>
      <c r="C12" s="33">
        <v>13911495</v>
      </c>
      <c r="D12" s="33">
        <v>1771467</v>
      </c>
      <c r="E12" s="29">
        <f t="shared" si="0"/>
        <v>12140028</v>
      </c>
      <c r="F12" s="3"/>
      <c r="G12" s="3"/>
      <c r="H12" s="3"/>
      <c r="I12" s="3"/>
      <c r="J12" s="3"/>
    </row>
    <row r="13" spans="2:10" s="4" customFormat="1" ht="16.5" customHeight="1">
      <c r="B13" s="15" t="s">
        <v>35</v>
      </c>
      <c r="C13" s="31">
        <v>11824771</v>
      </c>
      <c r="D13" s="31">
        <f>ROUND(D12*0.85,0)</f>
        <v>1505747</v>
      </c>
      <c r="E13" s="35">
        <f t="shared" si="0"/>
        <v>10319024</v>
      </c>
      <c r="F13" s="3"/>
      <c r="G13" s="3"/>
      <c r="H13" s="3"/>
      <c r="I13" s="3"/>
      <c r="J13" s="3"/>
    </row>
    <row r="14" spans="2:10" s="4" customFormat="1" ht="16.5" customHeight="1">
      <c r="B14" s="16" t="s">
        <v>3</v>
      </c>
      <c r="C14" s="30">
        <v>10642294</v>
      </c>
      <c r="D14" s="30">
        <f>ROUND(D13*0.9,0)</f>
        <v>1355172</v>
      </c>
      <c r="E14" s="27">
        <f t="shared" si="0"/>
        <v>9287122</v>
      </c>
      <c r="F14" s="3"/>
      <c r="G14" s="3"/>
      <c r="H14" s="3"/>
      <c r="I14" s="3"/>
      <c r="J14" s="3"/>
    </row>
    <row r="15" spans="2:10" s="4" customFormat="1" ht="16.5" customHeight="1">
      <c r="B15" s="16" t="s">
        <v>4</v>
      </c>
      <c r="C15" s="30">
        <v>1182477</v>
      </c>
      <c r="D15" s="30">
        <f>D13-D14</f>
        <v>150575</v>
      </c>
      <c r="E15" s="27">
        <f t="shared" si="0"/>
        <v>1031902</v>
      </c>
      <c r="F15" s="3"/>
      <c r="G15" s="44"/>
      <c r="H15" s="3"/>
      <c r="I15" s="3"/>
      <c r="J15" s="3"/>
    </row>
    <row r="16" spans="2:10" s="4" customFormat="1" ht="16.5" customHeight="1" thickBot="1">
      <c r="B16" s="45" t="s">
        <v>33</v>
      </c>
      <c r="C16" s="32">
        <v>2086724</v>
      </c>
      <c r="D16" s="32">
        <f>ROUND(D12*0.15,0)</f>
        <v>265720</v>
      </c>
      <c r="E16" s="28">
        <f t="shared" si="0"/>
        <v>1821004</v>
      </c>
      <c r="F16" s="3"/>
      <c r="G16" s="3"/>
      <c r="H16" s="3"/>
      <c r="I16" s="3"/>
      <c r="J16" s="3"/>
    </row>
    <row r="17" spans="2:10" s="4" customFormat="1" ht="16.5" customHeight="1">
      <c r="B17" s="14" t="s">
        <v>1</v>
      </c>
      <c r="C17" s="33">
        <v>15595256</v>
      </c>
      <c r="D17" s="33">
        <v>15595256</v>
      </c>
      <c r="E17" s="37"/>
      <c r="F17" s="3"/>
      <c r="G17" s="3"/>
      <c r="H17" s="3"/>
      <c r="I17" s="3"/>
      <c r="J17" s="3"/>
    </row>
    <row r="18" spans="2:10" s="4" customFormat="1" ht="16.5" customHeight="1">
      <c r="B18" s="15" t="s">
        <v>35</v>
      </c>
      <c r="C18" s="31">
        <v>13255968</v>
      </c>
      <c r="D18" s="31">
        <f>ROUND(D17*0.85,0)</f>
        <v>13255968</v>
      </c>
      <c r="E18" s="38"/>
      <c r="F18" s="3"/>
      <c r="G18" s="3"/>
      <c r="H18" s="3"/>
      <c r="I18" s="3"/>
      <c r="J18" s="3"/>
    </row>
    <row r="19" spans="2:10" s="4" customFormat="1" ht="16.5" customHeight="1">
      <c r="B19" s="16" t="s">
        <v>3</v>
      </c>
      <c r="C19" s="30">
        <v>11930371</v>
      </c>
      <c r="D19" s="30">
        <f>ROUND(D18*0.9,0)</f>
        <v>11930371</v>
      </c>
      <c r="E19" s="38"/>
      <c r="F19" s="3"/>
      <c r="G19" s="3"/>
      <c r="H19" s="3"/>
      <c r="I19" s="3"/>
      <c r="J19" s="3"/>
    </row>
    <row r="20" spans="2:10" s="4" customFormat="1" ht="16.5" customHeight="1">
      <c r="B20" s="16" t="s">
        <v>4</v>
      </c>
      <c r="C20" s="30">
        <v>1325597</v>
      </c>
      <c r="D20" s="30">
        <f>D18-D19</f>
        <v>1325597</v>
      </c>
      <c r="E20" s="38"/>
      <c r="F20" s="3"/>
      <c r="G20" s="3"/>
      <c r="H20" s="3"/>
      <c r="I20" s="3"/>
      <c r="J20" s="3"/>
    </row>
    <row r="21" spans="2:10" s="4" customFormat="1" ht="16.5" customHeight="1" thickBot="1">
      <c r="B21" s="45" t="s">
        <v>33</v>
      </c>
      <c r="C21" s="32">
        <v>2339288</v>
      </c>
      <c r="D21" s="32">
        <f>ROUND(D17*0.15,0)</f>
        <v>2339288</v>
      </c>
      <c r="E21" s="39"/>
      <c r="F21" s="3"/>
      <c r="G21" s="3"/>
      <c r="H21" s="3"/>
      <c r="I21" s="3"/>
      <c r="J21" s="3"/>
    </row>
    <row r="22" spans="2:10" s="4" customFormat="1" ht="16.5" customHeight="1">
      <c r="B22" s="14" t="s">
        <v>2</v>
      </c>
      <c r="C22" s="33">
        <v>48744208</v>
      </c>
      <c r="D22" s="33">
        <f>D6+D12+D17</f>
        <v>20406678</v>
      </c>
      <c r="E22" s="29">
        <f t="shared" si="0"/>
        <v>28337530</v>
      </c>
      <c r="F22" s="3"/>
      <c r="G22" s="3"/>
      <c r="H22" s="3"/>
      <c r="I22" s="3"/>
      <c r="J22" s="3"/>
    </row>
    <row r="23" spans="2:10" s="4" customFormat="1" ht="16.5" customHeight="1">
      <c r="B23" s="15" t="s">
        <v>6</v>
      </c>
      <c r="C23" s="31">
        <v>36623213</v>
      </c>
      <c r="D23" s="31">
        <f>D7+D13+D18</f>
        <v>16585688</v>
      </c>
      <c r="E23" s="35">
        <f t="shared" si="0"/>
        <v>20037525</v>
      </c>
      <c r="F23" s="3"/>
      <c r="G23" s="3"/>
      <c r="H23" s="3"/>
      <c r="I23" s="3"/>
      <c r="J23" s="3"/>
    </row>
    <row r="24" spans="2:10" s="4" customFormat="1" ht="16.5" customHeight="1">
      <c r="B24" s="16" t="s">
        <v>7</v>
      </c>
      <c r="C24" s="30">
        <v>32960892</v>
      </c>
      <c r="D24" s="30">
        <f>D8+D14+D19</f>
        <v>14927119</v>
      </c>
      <c r="E24" s="27">
        <f t="shared" si="0"/>
        <v>18033773</v>
      </c>
      <c r="F24" s="3"/>
      <c r="G24" s="3"/>
      <c r="H24" s="3"/>
      <c r="I24" s="3"/>
      <c r="J24" s="3"/>
    </row>
    <row r="25" spans="2:10" s="4" customFormat="1" ht="16.5" customHeight="1">
      <c r="B25" s="16" t="s">
        <v>8</v>
      </c>
      <c r="C25" s="30">
        <v>3662321</v>
      </c>
      <c r="D25" s="30">
        <f>D9+D15+D20</f>
        <v>1658569</v>
      </c>
      <c r="E25" s="27">
        <f t="shared" si="0"/>
        <v>2003752</v>
      </c>
      <c r="F25" s="3"/>
      <c r="G25" s="3"/>
      <c r="H25" s="3"/>
      <c r="I25" s="3"/>
      <c r="J25" s="3"/>
    </row>
    <row r="26" spans="2:10" s="4" customFormat="1" ht="16.5" customHeight="1">
      <c r="B26" s="15" t="s">
        <v>9</v>
      </c>
      <c r="C26" s="30">
        <v>4809364</v>
      </c>
      <c r="D26" s="30">
        <f>D10</f>
        <v>759989</v>
      </c>
      <c r="E26" s="27">
        <f t="shared" si="0"/>
        <v>4049375</v>
      </c>
      <c r="F26" s="3"/>
      <c r="G26" s="3"/>
      <c r="H26" s="3"/>
      <c r="I26" s="3"/>
      <c r="J26" s="3"/>
    </row>
    <row r="27" spans="2:10" s="4" customFormat="1" ht="16.5" customHeight="1" thickBot="1">
      <c r="B27" s="45" t="s">
        <v>32</v>
      </c>
      <c r="C27" s="32">
        <v>7311631</v>
      </c>
      <c r="D27" s="32">
        <f>D11+D16+D21</f>
        <v>3061001</v>
      </c>
      <c r="E27" s="28">
        <f t="shared" si="0"/>
        <v>4250630</v>
      </c>
      <c r="F27" s="3"/>
      <c r="G27" s="3"/>
      <c r="H27" s="3"/>
      <c r="I27" s="3"/>
      <c r="J27" s="3"/>
    </row>
    <row r="28" spans="2:10" s="4" customFormat="1" ht="16.5" customHeight="1">
      <c r="B28" s="14" t="s">
        <v>38</v>
      </c>
      <c r="C28" s="33">
        <v>13897531</v>
      </c>
      <c r="D28" s="33">
        <v>13897531</v>
      </c>
      <c r="E28" s="37"/>
      <c r="F28" s="3"/>
      <c r="G28" s="3"/>
      <c r="H28" s="3"/>
      <c r="I28" s="3"/>
      <c r="J28" s="3"/>
    </row>
    <row r="29" spans="2:10" s="9" customFormat="1" ht="16.5" customHeight="1">
      <c r="B29" s="17" t="s">
        <v>10</v>
      </c>
      <c r="C29" s="30">
        <v>12507778</v>
      </c>
      <c r="D29" s="30">
        <f>ROUND(D28*0.9,0)</f>
        <v>12507778</v>
      </c>
      <c r="E29" s="38"/>
      <c r="F29" s="8"/>
      <c r="G29" s="8"/>
      <c r="H29" s="8"/>
      <c r="I29" s="8"/>
      <c r="J29" s="8"/>
    </row>
    <row r="30" spans="2:10" s="9" customFormat="1" ht="16.5" customHeight="1">
      <c r="B30" s="16" t="s">
        <v>11</v>
      </c>
      <c r="C30" s="31">
        <v>10006222</v>
      </c>
      <c r="D30" s="31">
        <f>ROUND(D29*0.8,0)</f>
        <v>10006222</v>
      </c>
      <c r="E30" s="38"/>
      <c r="F30" s="8"/>
      <c r="G30" s="8"/>
      <c r="H30" s="8"/>
      <c r="I30" s="8"/>
      <c r="J30" s="8"/>
    </row>
    <row r="31" spans="2:10" s="9" customFormat="1" ht="16.5" customHeight="1">
      <c r="B31" s="16" t="s">
        <v>12</v>
      </c>
      <c r="C31" s="30">
        <v>2501556</v>
      </c>
      <c r="D31" s="30">
        <f>D29-D30</f>
        <v>2501556</v>
      </c>
      <c r="E31" s="38"/>
      <c r="F31" s="8"/>
      <c r="G31" s="8"/>
      <c r="H31" s="8"/>
      <c r="I31" s="8"/>
      <c r="J31" s="8"/>
    </row>
    <row r="32" spans="2:10" s="9" customFormat="1" ht="16.5" customHeight="1">
      <c r="B32" s="17" t="s">
        <v>13</v>
      </c>
      <c r="C32" s="30">
        <v>1389753</v>
      </c>
      <c r="D32" s="30">
        <f>ROUND(D28*0.1,0)</f>
        <v>1389753</v>
      </c>
      <c r="E32" s="38"/>
      <c r="F32" s="8"/>
      <c r="G32" s="8"/>
      <c r="H32" s="8"/>
      <c r="I32" s="8"/>
      <c r="J32" s="8"/>
    </row>
    <row r="33" spans="2:10" s="4" customFormat="1" ht="16.5" customHeight="1">
      <c r="B33" s="16" t="s">
        <v>21</v>
      </c>
      <c r="C33" s="31">
        <v>861647</v>
      </c>
      <c r="D33" s="31">
        <f>ROUND(D32*0.62,0)</f>
        <v>861647</v>
      </c>
      <c r="E33" s="38"/>
      <c r="F33" s="3"/>
      <c r="G33" s="3"/>
      <c r="H33" s="3"/>
      <c r="I33" s="3"/>
      <c r="J33" s="3"/>
    </row>
    <row r="34" spans="2:10" s="4" customFormat="1" ht="16.5" customHeight="1" thickBot="1">
      <c r="B34" s="18" t="s">
        <v>22</v>
      </c>
      <c r="C34" s="32">
        <v>528106</v>
      </c>
      <c r="D34" s="32">
        <f>D32-D33</f>
        <v>528106</v>
      </c>
      <c r="E34" s="39"/>
      <c r="F34" s="3"/>
      <c r="G34" s="3"/>
      <c r="H34" s="3"/>
      <c r="I34" s="3"/>
      <c r="J34" s="3"/>
    </row>
    <row r="35" spans="2:5" ht="13.5" customHeight="1">
      <c r="B35" s="10" t="s">
        <v>26</v>
      </c>
      <c r="C35" s="11"/>
      <c r="D35" s="11"/>
      <c r="E35" s="12"/>
    </row>
    <row r="36" spans="2:5" ht="114" customHeight="1">
      <c r="B36" s="192" t="s">
        <v>43</v>
      </c>
      <c r="C36" s="181"/>
      <c r="D36" s="181"/>
      <c r="E36" s="182"/>
    </row>
    <row r="37" spans="2:5" ht="10.5" customHeight="1">
      <c r="B37" s="13"/>
      <c r="C37" s="11"/>
      <c r="D37" s="11"/>
      <c r="E37" s="12"/>
    </row>
    <row r="38" spans="2:5" ht="13.5" customHeight="1">
      <c r="B38" s="21" t="s">
        <v>23</v>
      </c>
      <c r="C38" s="51"/>
      <c r="D38" s="47" t="s">
        <v>24</v>
      </c>
      <c r="E38" s="50">
        <v>42467</v>
      </c>
    </row>
    <row r="39" ht="25.5" customHeight="1"/>
  </sheetData>
  <sheetProtection/>
  <mergeCells count="4">
    <mergeCell ref="B1:E1"/>
    <mergeCell ref="B2:E2"/>
    <mergeCell ref="B4:B5"/>
    <mergeCell ref="B36:E36"/>
  </mergeCells>
  <printOptions horizontalCentered="1"/>
  <pageMargins left="0.25" right="0.25" top="0.27" bottom="0.3" header="0.12" footer="0.13"/>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tabColor rgb="FF00B050"/>
  </sheetPr>
  <dimension ref="A1:N37"/>
  <sheetViews>
    <sheetView workbookViewId="0" topLeftCell="B24">
      <selection activeCell="E37" sqref="E37"/>
    </sheetView>
  </sheetViews>
  <sheetFormatPr defaultColWidth="9.140625" defaultRowHeight="12.75"/>
  <cols>
    <col min="1" max="1" width="0" style="87" hidden="1" customWidth="1"/>
    <col min="2" max="2" width="36.57421875" style="87" customWidth="1"/>
    <col min="3" max="3" width="16.7109375" style="87" customWidth="1"/>
    <col min="4" max="4" width="16.8515625" style="87" customWidth="1"/>
    <col min="5" max="5" width="19.28125" style="87" customWidth="1"/>
    <col min="6" max="6" width="8.8515625" style="87" customWidth="1"/>
    <col min="7" max="7" width="14.421875" style="87" customWidth="1"/>
    <col min="8" max="16384" width="8.8515625" style="87" customWidth="1"/>
  </cols>
  <sheetData>
    <row r="1" spans="1:14" ht="57" customHeight="1">
      <c r="A1" s="85"/>
      <c r="B1" s="164" t="s">
        <v>63</v>
      </c>
      <c r="C1" s="165"/>
      <c r="D1" s="165"/>
      <c r="E1" s="166"/>
      <c r="F1" s="85"/>
      <c r="G1" s="86"/>
      <c r="H1" s="85"/>
      <c r="I1" s="85"/>
      <c r="J1" s="85"/>
      <c r="K1" s="85"/>
      <c r="L1" s="85"/>
      <c r="M1" s="85"/>
      <c r="N1" s="85"/>
    </row>
    <row r="2" spans="1:14" s="89" customFormat="1" ht="44.25" customHeight="1" thickBot="1">
      <c r="A2" s="88"/>
      <c r="B2" s="155" t="s">
        <v>73</v>
      </c>
      <c r="C2" s="167"/>
      <c r="D2" s="167"/>
      <c r="E2" s="168"/>
      <c r="F2" s="88"/>
      <c r="G2" s="88"/>
      <c r="H2" s="88"/>
      <c r="I2" s="88"/>
      <c r="J2" s="88"/>
      <c r="K2" s="88"/>
      <c r="L2" s="88"/>
      <c r="M2" s="88"/>
      <c r="N2" s="88"/>
    </row>
    <row r="3" spans="1:14" ht="18.75" customHeight="1" thickBot="1">
      <c r="A3" s="90"/>
      <c r="B3" s="91" t="s">
        <v>14</v>
      </c>
      <c r="C3" s="91" t="s">
        <v>15</v>
      </c>
      <c r="D3" s="91" t="s">
        <v>16</v>
      </c>
      <c r="E3" s="91" t="s">
        <v>17</v>
      </c>
      <c r="F3" s="85"/>
      <c r="G3" s="85"/>
      <c r="H3" s="85"/>
      <c r="I3" s="85"/>
      <c r="J3" s="85"/>
      <c r="K3" s="85"/>
      <c r="L3" s="85"/>
      <c r="M3" s="85"/>
      <c r="N3" s="85"/>
    </row>
    <row r="4" spans="2:10" ht="75" customHeight="1" thickBot="1">
      <c r="B4" s="158" t="s">
        <v>0</v>
      </c>
      <c r="C4" s="92" t="s">
        <v>71</v>
      </c>
      <c r="D4" s="92" t="s">
        <v>37</v>
      </c>
      <c r="E4" s="92" t="s">
        <v>64</v>
      </c>
      <c r="F4" s="85"/>
      <c r="G4" s="85"/>
      <c r="H4" s="85"/>
      <c r="I4" s="85"/>
      <c r="J4" s="85"/>
    </row>
    <row r="5" spans="2:10" ht="0.75" customHeight="1" hidden="1" thickBot="1">
      <c r="B5" s="159"/>
      <c r="C5" s="93"/>
      <c r="D5" s="93"/>
      <c r="E5" s="94"/>
      <c r="F5" s="85"/>
      <c r="G5" s="85"/>
      <c r="H5" s="85"/>
      <c r="I5" s="85"/>
      <c r="J5" s="85"/>
    </row>
    <row r="6" spans="2:10" s="95" customFormat="1" ht="16.5" customHeight="1">
      <c r="B6" s="96" t="s">
        <v>60</v>
      </c>
      <c r="C6" s="140">
        <v>19254637</v>
      </c>
      <c r="D6" s="97">
        <v>3039955</v>
      </c>
      <c r="E6" s="98">
        <f>C6-D6</f>
        <v>16214682</v>
      </c>
      <c r="F6" s="86"/>
      <c r="G6" s="150"/>
      <c r="H6" s="86"/>
      <c r="I6" s="86"/>
      <c r="J6" s="86"/>
    </row>
    <row r="7" spans="2:10" s="95" customFormat="1" ht="16.5" customHeight="1">
      <c r="B7" s="99" t="s">
        <v>34</v>
      </c>
      <c r="C7" s="141">
        <v>11565141</v>
      </c>
      <c r="D7" s="100">
        <f>ROUND(D6*0.6,0)</f>
        <v>1823973</v>
      </c>
      <c r="E7" s="101">
        <f aca="true" t="shared" si="0" ref="E7:E16">C7-D7</f>
        <v>9741168</v>
      </c>
      <c r="F7" s="86"/>
      <c r="G7" s="86"/>
      <c r="H7" s="86"/>
      <c r="I7" s="86"/>
      <c r="J7" s="86"/>
    </row>
    <row r="8" spans="2:10" s="95" customFormat="1" ht="16.5" customHeight="1">
      <c r="B8" s="102" t="s">
        <v>3</v>
      </c>
      <c r="C8" s="140">
        <v>10408626.9</v>
      </c>
      <c r="D8" s="97">
        <f>ROUND(D7*0.9,0)</f>
        <v>1641576</v>
      </c>
      <c r="E8" s="101">
        <f t="shared" si="0"/>
        <v>8767050.9</v>
      </c>
      <c r="F8" s="86"/>
      <c r="G8" s="86"/>
      <c r="H8" s="86"/>
      <c r="I8" s="86"/>
      <c r="J8" s="86"/>
    </row>
    <row r="9" spans="2:10" s="95" customFormat="1" ht="16.5" customHeight="1">
      <c r="B9" s="102" t="s">
        <v>4</v>
      </c>
      <c r="C9" s="140">
        <v>1156514.0999999996</v>
      </c>
      <c r="D9" s="97">
        <f>D7-D8</f>
        <v>182397</v>
      </c>
      <c r="E9" s="101">
        <f t="shared" si="0"/>
        <v>974117.0999999996</v>
      </c>
      <c r="F9" s="86"/>
      <c r="G9" s="86"/>
      <c r="H9" s="86"/>
      <c r="I9" s="86"/>
      <c r="J9" s="86"/>
    </row>
    <row r="10" spans="2:10" s="95" customFormat="1" ht="16.5" customHeight="1">
      <c r="B10" s="99" t="s">
        <v>5</v>
      </c>
      <c r="C10" s="140">
        <v>4805935</v>
      </c>
      <c r="D10" s="97">
        <f>ROUND(D6*0.25,0)</f>
        <v>759989</v>
      </c>
      <c r="E10" s="101">
        <f t="shared" si="0"/>
        <v>4045946</v>
      </c>
      <c r="F10" s="86"/>
      <c r="G10" s="86"/>
      <c r="H10" s="86"/>
      <c r="I10" s="86"/>
      <c r="J10" s="86"/>
    </row>
    <row r="11" spans="2:10" s="95" customFormat="1" ht="16.5" customHeight="1" thickBot="1">
      <c r="B11" s="103" t="s">
        <v>32</v>
      </c>
      <c r="C11" s="142">
        <v>2883561</v>
      </c>
      <c r="D11" s="104">
        <f>ROUND(D6*0.15,0)</f>
        <v>455993</v>
      </c>
      <c r="E11" s="105">
        <f t="shared" si="0"/>
        <v>2427568</v>
      </c>
      <c r="F11" s="86"/>
      <c r="G11" s="86"/>
      <c r="H11" s="86"/>
      <c r="I11" s="86"/>
      <c r="J11" s="86"/>
    </row>
    <row r="12" spans="2:10" s="95" customFormat="1" ht="16.5" customHeight="1">
      <c r="B12" s="96" t="s">
        <v>74</v>
      </c>
      <c r="C12" s="143">
        <v>13911495</v>
      </c>
      <c r="D12" s="107">
        <v>1771467</v>
      </c>
      <c r="E12" s="98">
        <f t="shared" si="0"/>
        <v>12140028</v>
      </c>
      <c r="F12" s="86"/>
      <c r="G12" s="86"/>
      <c r="H12" s="86"/>
      <c r="I12" s="86"/>
      <c r="J12" s="86"/>
    </row>
    <row r="13" spans="2:10" s="95" customFormat="1" ht="16.5" customHeight="1">
      <c r="B13" s="99" t="s">
        <v>35</v>
      </c>
      <c r="C13" s="141">
        <v>11828244</v>
      </c>
      <c r="D13" s="100">
        <f>ROUND(D12*0.85,0)</f>
        <v>1505747</v>
      </c>
      <c r="E13" s="101">
        <f t="shared" si="0"/>
        <v>10322497</v>
      </c>
      <c r="F13" s="86"/>
      <c r="G13" s="86"/>
      <c r="H13" s="86"/>
      <c r="I13" s="86"/>
      <c r="J13" s="86"/>
    </row>
    <row r="14" spans="2:10" s="95" customFormat="1" ht="16.5" customHeight="1">
      <c r="B14" s="102" t="s">
        <v>3</v>
      </c>
      <c r="C14" s="140">
        <v>10645419.6</v>
      </c>
      <c r="D14" s="97">
        <f>ROUND(D13*0.9,0)</f>
        <v>1355172</v>
      </c>
      <c r="E14" s="101">
        <f t="shared" si="0"/>
        <v>9290247.6</v>
      </c>
      <c r="F14" s="86"/>
      <c r="G14" s="86"/>
      <c r="H14" s="86"/>
      <c r="I14" s="86"/>
      <c r="J14" s="86"/>
    </row>
    <row r="15" spans="2:10" s="95" customFormat="1" ht="16.5" customHeight="1">
      <c r="B15" s="102" t="s">
        <v>4</v>
      </c>
      <c r="C15" s="140">
        <v>1182824.4000000004</v>
      </c>
      <c r="D15" s="97">
        <f>D13-D14</f>
        <v>150575</v>
      </c>
      <c r="E15" s="101">
        <f t="shared" si="0"/>
        <v>1032249.4000000004</v>
      </c>
      <c r="F15" s="86"/>
      <c r="G15" s="108"/>
      <c r="H15" s="86"/>
      <c r="I15" s="86"/>
      <c r="J15" s="86"/>
    </row>
    <row r="16" spans="2:10" s="95" customFormat="1" ht="16.5" customHeight="1" thickBot="1">
      <c r="B16" s="103" t="s">
        <v>33</v>
      </c>
      <c r="C16" s="142">
        <v>2083251</v>
      </c>
      <c r="D16" s="104">
        <f>ROUND(D12*0.15,0)</f>
        <v>265720</v>
      </c>
      <c r="E16" s="105">
        <f t="shared" si="0"/>
        <v>1817531</v>
      </c>
      <c r="F16" s="86"/>
      <c r="G16" s="86"/>
      <c r="H16" s="86"/>
      <c r="I16" s="86"/>
      <c r="J16" s="86"/>
    </row>
    <row r="17" spans="2:10" s="95" customFormat="1" ht="16.5" customHeight="1">
      <c r="B17" s="96" t="s">
        <v>1</v>
      </c>
      <c r="C17" s="143">
        <v>15595256</v>
      </c>
      <c r="D17" s="107">
        <v>15595256</v>
      </c>
      <c r="E17" s="109"/>
      <c r="F17" s="86"/>
      <c r="G17" s="86"/>
      <c r="H17" s="86"/>
      <c r="I17" s="86"/>
      <c r="J17" s="86"/>
    </row>
    <row r="18" spans="2:10" s="95" customFormat="1" ht="16.5" customHeight="1">
      <c r="B18" s="99" t="s">
        <v>35</v>
      </c>
      <c r="C18" s="141">
        <v>13255968</v>
      </c>
      <c r="D18" s="100">
        <f>ROUND(D17*0.85,0)</f>
        <v>13255968</v>
      </c>
      <c r="E18" s="110"/>
      <c r="F18" s="86"/>
      <c r="G18" s="86"/>
      <c r="H18" s="86"/>
      <c r="I18" s="86"/>
      <c r="J18" s="86"/>
    </row>
    <row r="19" spans="2:10" s="95" customFormat="1" ht="16.5" customHeight="1">
      <c r="B19" s="102" t="s">
        <v>3</v>
      </c>
      <c r="C19" s="140">
        <v>11930371</v>
      </c>
      <c r="D19" s="97">
        <f>ROUND(D18*0.9,0)</f>
        <v>11930371</v>
      </c>
      <c r="E19" s="110"/>
      <c r="F19" s="86"/>
      <c r="G19" s="86"/>
      <c r="H19" s="86"/>
      <c r="I19" s="86"/>
      <c r="J19" s="86"/>
    </row>
    <row r="20" spans="2:10" s="95" customFormat="1" ht="16.5" customHeight="1">
      <c r="B20" s="102" t="s">
        <v>4</v>
      </c>
      <c r="C20" s="140">
        <v>1325597</v>
      </c>
      <c r="D20" s="97">
        <f>D18-D19</f>
        <v>1325597</v>
      </c>
      <c r="E20" s="110"/>
      <c r="F20" s="86"/>
      <c r="G20" s="86"/>
      <c r="H20" s="86"/>
      <c r="I20" s="86"/>
      <c r="J20" s="86"/>
    </row>
    <row r="21" spans="2:10" s="95" customFormat="1" ht="16.5" customHeight="1" thickBot="1">
      <c r="B21" s="103" t="s">
        <v>33</v>
      </c>
      <c r="C21" s="144">
        <v>2339288</v>
      </c>
      <c r="D21" s="104">
        <f>ROUND(D17*0.15,0)</f>
        <v>2339288</v>
      </c>
      <c r="E21" s="111"/>
      <c r="F21" s="86"/>
      <c r="G21" s="86"/>
      <c r="H21" s="86"/>
      <c r="I21" s="86"/>
      <c r="J21" s="86"/>
    </row>
    <row r="22" spans="2:10" s="95" customFormat="1" ht="16.5" customHeight="1">
      <c r="B22" s="96" t="s">
        <v>2</v>
      </c>
      <c r="C22" s="145">
        <v>48761388</v>
      </c>
      <c r="D22" s="107">
        <f>D6+D12+D17</f>
        <v>20406678</v>
      </c>
      <c r="E22" s="98">
        <f aca="true" t="shared" si="1" ref="E22:E27">C22-D22</f>
        <v>28354710</v>
      </c>
      <c r="F22" s="86"/>
      <c r="G22" s="86"/>
      <c r="H22" s="86"/>
      <c r="I22" s="86"/>
      <c r="J22" s="86"/>
    </row>
    <row r="23" spans="2:10" s="95" customFormat="1" ht="16.5" customHeight="1">
      <c r="B23" s="99" t="s">
        <v>6</v>
      </c>
      <c r="C23" s="141">
        <v>36649353</v>
      </c>
      <c r="D23" s="100">
        <f>D7+D13+D18</f>
        <v>16585688</v>
      </c>
      <c r="E23" s="101">
        <f t="shared" si="1"/>
        <v>20063665</v>
      </c>
      <c r="F23" s="86"/>
      <c r="G23" s="86"/>
      <c r="H23" s="86"/>
      <c r="I23" s="86"/>
      <c r="J23" s="86"/>
    </row>
    <row r="24" spans="2:10" s="95" customFormat="1" ht="16.5" customHeight="1">
      <c r="B24" s="102" t="s">
        <v>7</v>
      </c>
      <c r="C24" s="140">
        <v>32984417.5</v>
      </c>
      <c r="D24" s="97">
        <f>D8+D14+D19</f>
        <v>14927119</v>
      </c>
      <c r="E24" s="101">
        <f t="shared" si="1"/>
        <v>18057298.5</v>
      </c>
      <c r="F24" s="86"/>
      <c r="G24" s="86"/>
      <c r="H24" s="86"/>
      <c r="I24" s="86"/>
      <c r="J24" s="86"/>
    </row>
    <row r="25" spans="2:10" s="95" customFormat="1" ht="16.5" customHeight="1">
      <c r="B25" s="102" t="s">
        <v>8</v>
      </c>
      <c r="C25" s="140">
        <v>3664935.5</v>
      </c>
      <c r="D25" s="97">
        <f>D9+D15+D20</f>
        <v>1658569</v>
      </c>
      <c r="E25" s="101">
        <f t="shared" si="1"/>
        <v>2006366.5</v>
      </c>
      <c r="F25" s="86"/>
      <c r="G25" s="86"/>
      <c r="H25" s="86"/>
      <c r="I25" s="86"/>
      <c r="J25" s="86"/>
    </row>
    <row r="26" spans="2:10" s="95" customFormat="1" ht="16.5" customHeight="1">
      <c r="B26" s="99" t="s">
        <v>9</v>
      </c>
      <c r="C26" s="140">
        <v>4805935</v>
      </c>
      <c r="D26" s="97">
        <f>D10</f>
        <v>759989</v>
      </c>
      <c r="E26" s="101">
        <f t="shared" si="1"/>
        <v>4045946</v>
      </c>
      <c r="F26" s="86"/>
      <c r="G26" s="86"/>
      <c r="H26" s="86"/>
      <c r="I26" s="86"/>
      <c r="J26" s="86"/>
    </row>
    <row r="27" spans="2:10" s="95" customFormat="1" ht="16.5" customHeight="1" thickBot="1">
      <c r="B27" s="103" t="s">
        <v>32</v>
      </c>
      <c r="C27" s="142">
        <v>7306100</v>
      </c>
      <c r="D27" s="104">
        <f>D11+D16+D21</f>
        <v>3061001</v>
      </c>
      <c r="E27" s="105">
        <f t="shared" si="1"/>
        <v>4245099</v>
      </c>
      <c r="F27" s="86"/>
      <c r="G27" s="86"/>
      <c r="H27" s="86"/>
      <c r="I27" s="86"/>
      <c r="J27" s="86"/>
    </row>
    <row r="28" spans="2:10" s="95" customFormat="1" ht="16.5" customHeight="1">
      <c r="B28" s="96" t="s">
        <v>38</v>
      </c>
      <c r="C28" s="146">
        <v>13897531</v>
      </c>
      <c r="D28" s="107">
        <v>13897531</v>
      </c>
      <c r="E28" s="109"/>
      <c r="F28" s="86"/>
      <c r="G28" s="86"/>
      <c r="H28" s="86"/>
      <c r="I28" s="86"/>
      <c r="J28" s="86"/>
    </row>
    <row r="29" spans="2:10" s="114" customFormat="1" ht="16.5" customHeight="1">
      <c r="B29" s="112" t="s">
        <v>10</v>
      </c>
      <c r="C29" s="147">
        <v>12507778</v>
      </c>
      <c r="D29" s="97">
        <f>ROUND(D28*0.9,0)</f>
        <v>12507778</v>
      </c>
      <c r="E29" s="110"/>
      <c r="F29" s="113"/>
      <c r="G29" s="113"/>
      <c r="H29" s="113"/>
      <c r="I29" s="113"/>
      <c r="J29" s="113"/>
    </row>
    <row r="30" spans="2:10" s="114" customFormat="1" ht="16.5" customHeight="1">
      <c r="B30" s="102" t="s">
        <v>11</v>
      </c>
      <c r="C30" s="148">
        <v>10006222</v>
      </c>
      <c r="D30" s="100">
        <f>ROUND(D29*0.8,0)</f>
        <v>10006222</v>
      </c>
      <c r="E30" s="110"/>
      <c r="F30" s="113"/>
      <c r="G30" s="113"/>
      <c r="H30" s="113"/>
      <c r="I30" s="113"/>
      <c r="J30" s="113"/>
    </row>
    <row r="31" spans="2:10" s="114" customFormat="1" ht="16.5" customHeight="1">
      <c r="B31" s="102" t="s">
        <v>12</v>
      </c>
      <c r="C31" s="147">
        <v>2501556</v>
      </c>
      <c r="D31" s="97">
        <f>D29-D30</f>
        <v>2501556</v>
      </c>
      <c r="E31" s="110"/>
      <c r="F31" s="113"/>
      <c r="G31" s="113"/>
      <c r="H31" s="113"/>
      <c r="I31" s="113"/>
      <c r="J31" s="113"/>
    </row>
    <row r="32" spans="2:10" s="114" customFormat="1" ht="16.5" customHeight="1">
      <c r="B32" s="112" t="s">
        <v>13</v>
      </c>
      <c r="C32" s="147">
        <v>1389753</v>
      </c>
      <c r="D32" s="97">
        <f>ROUND(D28*0.1,0)</f>
        <v>1389753</v>
      </c>
      <c r="E32" s="110"/>
      <c r="F32" s="113"/>
      <c r="G32" s="113"/>
      <c r="H32" s="113"/>
      <c r="I32" s="113"/>
      <c r="J32" s="113"/>
    </row>
    <row r="33" spans="2:10" s="95" customFormat="1" ht="16.5" customHeight="1">
      <c r="B33" s="102" t="s">
        <v>21</v>
      </c>
      <c r="C33" s="148">
        <v>861647</v>
      </c>
      <c r="D33" s="100">
        <f>ROUND(D32*0.62,0)</f>
        <v>861647</v>
      </c>
      <c r="E33" s="110"/>
      <c r="F33" s="86"/>
      <c r="G33" s="86"/>
      <c r="H33" s="86"/>
      <c r="I33" s="86"/>
      <c r="J33" s="86"/>
    </row>
    <row r="34" spans="2:10" s="95" customFormat="1" ht="16.5" customHeight="1" thickBot="1">
      <c r="B34" s="115" t="s">
        <v>22</v>
      </c>
      <c r="C34" s="149">
        <v>528106</v>
      </c>
      <c r="D34" s="104">
        <f>D32-D33</f>
        <v>528106</v>
      </c>
      <c r="E34" s="111"/>
      <c r="F34" s="86"/>
      <c r="G34" s="86"/>
      <c r="H34" s="86"/>
      <c r="I34" s="86"/>
      <c r="J34" s="86"/>
    </row>
    <row r="35" spans="2:5" ht="114" customHeight="1" thickBot="1">
      <c r="B35" s="169" t="s">
        <v>75</v>
      </c>
      <c r="C35" s="161"/>
      <c r="D35" s="161"/>
      <c r="E35" s="162"/>
    </row>
    <row r="36" spans="2:5" ht="10.5" customHeight="1">
      <c r="B36" s="116"/>
      <c r="C36" s="117"/>
      <c r="D36" s="117"/>
      <c r="E36" s="94"/>
    </row>
    <row r="37" spans="2:5" ht="13.5" customHeight="1">
      <c r="B37" s="118" t="s">
        <v>23</v>
      </c>
      <c r="C37" s="119"/>
      <c r="D37" s="120" t="s">
        <v>24</v>
      </c>
      <c r="E37" s="121">
        <v>42936</v>
      </c>
    </row>
    <row r="38" ht="25.5" customHeight="1"/>
  </sheetData>
  <sheetProtection/>
  <mergeCells count="4">
    <mergeCell ref="B1:E1"/>
    <mergeCell ref="B2:E2"/>
    <mergeCell ref="B4:B5"/>
    <mergeCell ref="B35:E35"/>
  </mergeCells>
  <printOptions horizontalCentered="1"/>
  <pageMargins left="0.25" right="0.25" top="0.27" bottom="0.3" header="0.12" footer="0.1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tabColor theme="7" tint="-0.24997000396251678"/>
  </sheetPr>
  <dimension ref="A1:O36"/>
  <sheetViews>
    <sheetView workbookViewId="0" topLeftCell="B1">
      <selection activeCell="B2" sqref="B2:F2"/>
    </sheetView>
  </sheetViews>
  <sheetFormatPr defaultColWidth="9.140625" defaultRowHeight="12.75"/>
  <cols>
    <col min="1" max="1" width="0" style="87" hidden="1" customWidth="1"/>
    <col min="2" max="2" width="36.00390625" style="87" customWidth="1"/>
    <col min="3" max="3" width="17.7109375" style="87" customWidth="1"/>
    <col min="4" max="4" width="15.7109375" style="87" customWidth="1"/>
    <col min="5" max="5" width="17.28125" style="87" customWidth="1"/>
    <col min="6" max="6" width="16.421875" style="87" customWidth="1"/>
    <col min="7" max="7" width="16.28125" style="87" customWidth="1"/>
    <col min="8" max="16384" width="8.8515625" style="87" customWidth="1"/>
  </cols>
  <sheetData>
    <row r="1" spans="1:15" ht="60.75" customHeight="1">
      <c r="A1" s="85"/>
      <c r="B1" s="151" t="s">
        <v>45</v>
      </c>
      <c r="C1" s="152"/>
      <c r="D1" s="153"/>
      <c r="E1" s="153"/>
      <c r="F1" s="154"/>
      <c r="G1" s="85"/>
      <c r="H1" s="85"/>
      <c r="I1" s="85"/>
      <c r="J1" s="85"/>
      <c r="K1" s="85"/>
      <c r="L1" s="85"/>
      <c r="M1" s="85"/>
      <c r="N1" s="85"/>
      <c r="O1" s="85"/>
    </row>
    <row r="2" spans="1:15" ht="47.25" customHeight="1" thickBot="1">
      <c r="A2" s="85"/>
      <c r="B2" s="155" t="s">
        <v>59</v>
      </c>
      <c r="C2" s="156"/>
      <c r="D2" s="156"/>
      <c r="E2" s="156"/>
      <c r="F2" s="157"/>
      <c r="G2" s="122"/>
      <c r="H2" s="123"/>
      <c r="I2" s="85"/>
      <c r="J2" s="85"/>
      <c r="K2" s="85"/>
      <c r="L2" s="85"/>
      <c r="M2" s="85"/>
      <c r="N2" s="85"/>
      <c r="O2" s="85"/>
    </row>
    <row r="3" spans="1:15" ht="13.5" customHeight="1" thickBot="1">
      <c r="A3" s="90"/>
      <c r="B3" s="91" t="s">
        <v>14</v>
      </c>
      <c r="C3" s="91" t="s">
        <v>15</v>
      </c>
      <c r="D3" s="91" t="s">
        <v>16</v>
      </c>
      <c r="E3" s="91" t="s">
        <v>17</v>
      </c>
      <c r="F3" s="91" t="s">
        <v>18</v>
      </c>
      <c r="G3" s="85"/>
      <c r="H3" s="85"/>
      <c r="I3" s="85"/>
      <c r="J3" s="85"/>
      <c r="K3" s="85"/>
      <c r="L3" s="85"/>
      <c r="M3" s="85"/>
      <c r="N3" s="85"/>
      <c r="O3" s="85"/>
    </row>
    <row r="4" spans="2:11" ht="75" customHeight="1" thickBot="1">
      <c r="B4" s="158" t="s">
        <v>0</v>
      </c>
      <c r="C4" s="92" t="s">
        <v>62</v>
      </c>
      <c r="D4" s="92" t="s">
        <v>67</v>
      </c>
      <c r="E4" s="124" t="s">
        <v>39</v>
      </c>
      <c r="F4" s="92" t="s">
        <v>40</v>
      </c>
      <c r="G4" s="125"/>
      <c r="H4" s="126" t="s">
        <v>26</v>
      </c>
      <c r="I4" s="85"/>
      <c r="J4" s="85"/>
      <c r="K4" s="85"/>
    </row>
    <row r="5" spans="2:11" ht="0.75" customHeight="1" hidden="1" thickBot="1">
      <c r="B5" s="159"/>
      <c r="C5" s="127"/>
      <c r="D5" s="127"/>
      <c r="E5" s="128"/>
      <c r="F5" s="129"/>
      <c r="H5" s="85"/>
      <c r="I5" s="85"/>
      <c r="J5" s="85"/>
      <c r="K5" s="85"/>
    </row>
    <row r="6" spans="2:11" s="95" customFormat="1" ht="16.5" customHeight="1">
      <c r="B6" s="96" t="s">
        <v>60</v>
      </c>
      <c r="C6" s="97">
        <v>21265196</v>
      </c>
      <c r="D6" s="140">
        <v>19223741</v>
      </c>
      <c r="E6" s="106">
        <f>D6-C6</f>
        <v>-2041455</v>
      </c>
      <c r="F6" s="130">
        <f>E6/C6</f>
        <v>-0.09599982055185384</v>
      </c>
      <c r="G6" s="131"/>
      <c r="H6" s="132"/>
      <c r="I6" s="86"/>
      <c r="J6" s="86"/>
      <c r="K6" s="86"/>
    </row>
    <row r="7" spans="2:11" s="95" customFormat="1" ht="16.5" customHeight="1">
      <c r="B7" s="99" t="s">
        <v>34</v>
      </c>
      <c r="C7" s="100">
        <v>13822378</v>
      </c>
      <c r="D7" s="141">
        <f>D6-(D10+D11)</f>
        <v>11534244.6</v>
      </c>
      <c r="E7" s="100">
        <f aca="true" t="shared" si="0" ref="E7:E34">D7-C7</f>
        <v>-2288133.4000000004</v>
      </c>
      <c r="F7" s="133">
        <f aca="true" t="shared" si="1" ref="F7:F34">E7/C7</f>
        <v>-0.1655383321162249</v>
      </c>
      <c r="G7" s="134"/>
      <c r="H7" s="132"/>
      <c r="I7" s="86"/>
      <c r="J7" s="86"/>
      <c r="K7" s="86"/>
    </row>
    <row r="8" spans="2:11" s="95" customFormat="1" ht="16.5" customHeight="1">
      <c r="B8" s="102" t="s">
        <v>3</v>
      </c>
      <c r="C8" s="97">
        <v>12440140</v>
      </c>
      <c r="D8" s="140">
        <f>D7*0.9</f>
        <v>10380820.14</v>
      </c>
      <c r="E8" s="97">
        <f t="shared" si="0"/>
        <v>-2059319.8599999994</v>
      </c>
      <c r="F8" s="135">
        <f t="shared" si="1"/>
        <v>-0.16553831870059335</v>
      </c>
      <c r="G8" s="131"/>
      <c r="H8" s="132"/>
      <c r="I8" s="86"/>
      <c r="J8" s="86"/>
      <c r="K8" s="86"/>
    </row>
    <row r="9" spans="2:11" s="95" customFormat="1" ht="16.5" customHeight="1">
      <c r="B9" s="102" t="s">
        <v>4</v>
      </c>
      <c r="C9" s="97">
        <v>1382238</v>
      </c>
      <c r="D9" s="140">
        <f>D7-D8</f>
        <v>1153424.459999999</v>
      </c>
      <c r="E9" s="97">
        <f t="shared" si="0"/>
        <v>-228813.54000000097</v>
      </c>
      <c r="F9" s="135">
        <f t="shared" si="1"/>
        <v>-0.1655384528568893</v>
      </c>
      <c r="G9" s="131"/>
      <c r="H9" s="132"/>
      <c r="I9" s="86"/>
      <c r="J9" s="86"/>
      <c r="K9" s="86"/>
    </row>
    <row r="10" spans="2:11" s="95" customFormat="1" ht="16.5" customHeight="1">
      <c r="B10" s="99" t="s">
        <v>5</v>
      </c>
      <c r="C10" s="97">
        <v>5316298</v>
      </c>
      <c r="D10" s="140">
        <f>D6*0.25</f>
        <v>4805935.25</v>
      </c>
      <c r="E10" s="97">
        <f t="shared" si="0"/>
        <v>-510362.75</v>
      </c>
      <c r="F10" s="135">
        <f t="shared" si="1"/>
        <v>-0.09599965050868105</v>
      </c>
      <c r="G10" s="131"/>
      <c r="H10" s="132"/>
      <c r="I10" s="86"/>
      <c r="J10" s="86"/>
      <c r="K10" s="86"/>
    </row>
    <row r="11" spans="2:11" s="95" customFormat="1" ht="16.5" customHeight="1" thickBot="1">
      <c r="B11" s="103" t="s">
        <v>32</v>
      </c>
      <c r="C11" s="104">
        <v>2126520</v>
      </c>
      <c r="D11" s="142">
        <f>D6*0.15</f>
        <v>2883561.15</v>
      </c>
      <c r="E11" s="104">
        <f t="shared" si="0"/>
        <v>757041.1499999999</v>
      </c>
      <c r="F11" s="136">
        <f t="shared" si="1"/>
        <v>0.35600001410755594</v>
      </c>
      <c r="G11" s="131"/>
      <c r="H11" s="132"/>
      <c r="I11" s="86"/>
      <c r="J11" s="86"/>
      <c r="K11" s="86"/>
    </row>
    <row r="12" spans="2:11" s="95" customFormat="1" ht="16.5" customHeight="1">
      <c r="B12" s="96" t="s">
        <v>61</v>
      </c>
      <c r="C12" s="107">
        <v>14722745</v>
      </c>
      <c r="D12" s="143">
        <v>13888341</v>
      </c>
      <c r="E12" s="106">
        <f t="shared" si="0"/>
        <v>-834404</v>
      </c>
      <c r="F12" s="130">
        <f t="shared" si="1"/>
        <v>-0.05667448563430257</v>
      </c>
      <c r="G12" s="137"/>
      <c r="H12" s="132"/>
      <c r="I12" s="86"/>
      <c r="J12" s="86"/>
      <c r="K12" s="86"/>
    </row>
    <row r="13" spans="2:11" s="95" customFormat="1" ht="16.5" customHeight="1">
      <c r="B13" s="99" t="s">
        <v>35</v>
      </c>
      <c r="C13" s="100">
        <v>13250470</v>
      </c>
      <c r="D13" s="141">
        <f>D12-D16</f>
        <v>11805089.85</v>
      </c>
      <c r="E13" s="100">
        <f t="shared" si="0"/>
        <v>-1445380.1500000004</v>
      </c>
      <c r="F13" s="133">
        <f t="shared" si="1"/>
        <v>-0.10908142503624403</v>
      </c>
      <c r="G13" s="137"/>
      <c r="H13" s="132"/>
      <c r="I13" s="86"/>
      <c r="J13" s="86"/>
      <c r="K13" s="86"/>
    </row>
    <row r="14" spans="2:11" s="95" customFormat="1" ht="16.5" customHeight="1">
      <c r="B14" s="102" t="s">
        <v>3</v>
      </c>
      <c r="C14" s="97">
        <v>11925423</v>
      </c>
      <c r="D14" s="140">
        <f>D13*0.9</f>
        <v>10624580.865</v>
      </c>
      <c r="E14" s="97">
        <f t="shared" si="0"/>
        <v>-1300842.1349999998</v>
      </c>
      <c r="F14" s="135">
        <f t="shared" si="1"/>
        <v>-0.10908142503624398</v>
      </c>
      <c r="G14" s="137"/>
      <c r="H14" s="132"/>
      <c r="I14" s="86"/>
      <c r="J14" s="86"/>
      <c r="K14" s="86"/>
    </row>
    <row r="15" spans="2:11" s="95" customFormat="1" ht="16.5" customHeight="1">
      <c r="B15" s="102" t="s">
        <v>4</v>
      </c>
      <c r="C15" s="97">
        <v>1325047</v>
      </c>
      <c r="D15" s="140">
        <f>D13-D14</f>
        <v>1180508.9849999994</v>
      </c>
      <c r="E15" s="97">
        <f t="shared" si="0"/>
        <v>-144538.0150000006</v>
      </c>
      <c r="F15" s="135">
        <f t="shared" si="1"/>
        <v>-0.10908142503624445</v>
      </c>
      <c r="G15" s="137"/>
      <c r="H15" s="132"/>
      <c r="I15" s="86"/>
      <c r="J15" s="86"/>
      <c r="K15" s="86"/>
    </row>
    <row r="16" spans="2:11" s="95" customFormat="1" ht="16.5" customHeight="1" thickBot="1">
      <c r="B16" s="103" t="s">
        <v>33</v>
      </c>
      <c r="C16" s="104">
        <v>1472275</v>
      </c>
      <c r="D16" s="142">
        <f>D12*0.15</f>
        <v>2083251.15</v>
      </c>
      <c r="E16" s="104">
        <f t="shared" si="0"/>
        <v>610976.1499999999</v>
      </c>
      <c r="F16" s="136">
        <f t="shared" si="1"/>
        <v>0.4149877910037187</v>
      </c>
      <c r="G16" s="137"/>
      <c r="H16" s="132"/>
      <c r="I16" s="86"/>
      <c r="J16" s="86"/>
      <c r="K16" s="86"/>
    </row>
    <row r="17" spans="2:11" s="95" customFormat="1" ht="16.5" customHeight="1">
      <c r="B17" s="96" t="s">
        <v>1</v>
      </c>
      <c r="C17" s="107">
        <v>16504685</v>
      </c>
      <c r="D17" s="143">
        <v>15595256</v>
      </c>
      <c r="E17" s="106">
        <f t="shared" si="0"/>
        <v>-909429</v>
      </c>
      <c r="F17" s="130">
        <f t="shared" si="1"/>
        <v>-0.05510126367149691</v>
      </c>
      <c r="G17" s="137"/>
      <c r="H17" s="132"/>
      <c r="I17" s="86"/>
      <c r="J17" s="86"/>
      <c r="K17" s="86"/>
    </row>
    <row r="18" spans="2:11" s="95" customFormat="1" ht="16.5" customHeight="1">
      <c r="B18" s="99" t="s">
        <v>35</v>
      </c>
      <c r="C18" s="100">
        <v>14854217</v>
      </c>
      <c r="D18" s="141">
        <v>13255968</v>
      </c>
      <c r="E18" s="100">
        <f t="shared" si="0"/>
        <v>-1598249</v>
      </c>
      <c r="F18" s="133">
        <f t="shared" si="1"/>
        <v>-0.10759564102234402</v>
      </c>
      <c r="G18" s="137"/>
      <c r="H18" s="132"/>
      <c r="I18" s="86"/>
      <c r="J18" s="86"/>
      <c r="K18" s="86"/>
    </row>
    <row r="19" spans="2:11" s="95" customFormat="1" ht="16.5" customHeight="1">
      <c r="B19" s="102" t="s">
        <v>3</v>
      </c>
      <c r="C19" s="97">
        <v>13368795</v>
      </c>
      <c r="D19" s="140">
        <v>11930371</v>
      </c>
      <c r="E19" s="97">
        <f t="shared" si="0"/>
        <v>-1438424</v>
      </c>
      <c r="F19" s="135">
        <f t="shared" si="1"/>
        <v>-0.10759563595671862</v>
      </c>
      <c r="G19" s="138"/>
      <c r="H19" s="132"/>
      <c r="I19" s="86"/>
      <c r="J19" s="86"/>
      <c r="K19" s="86"/>
    </row>
    <row r="20" spans="2:11" s="95" customFormat="1" ht="16.5" customHeight="1">
      <c r="B20" s="102" t="s">
        <v>4</v>
      </c>
      <c r="C20" s="97">
        <v>1485422</v>
      </c>
      <c r="D20" s="140">
        <v>1325597</v>
      </c>
      <c r="E20" s="97">
        <f t="shared" si="0"/>
        <v>-159825</v>
      </c>
      <c r="F20" s="135">
        <f t="shared" si="1"/>
        <v>-0.10759568661296251</v>
      </c>
      <c r="G20" s="137"/>
      <c r="H20" s="132"/>
      <c r="I20" s="86"/>
      <c r="J20" s="86"/>
      <c r="K20" s="86"/>
    </row>
    <row r="21" spans="2:11" s="95" customFormat="1" ht="16.5" customHeight="1" thickBot="1">
      <c r="B21" s="103" t="s">
        <v>33</v>
      </c>
      <c r="C21" s="104">
        <v>1650468</v>
      </c>
      <c r="D21" s="144">
        <v>2339288</v>
      </c>
      <c r="E21" s="104">
        <f t="shared" si="0"/>
        <v>688820</v>
      </c>
      <c r="F21" s="136">
        <f t="shared" si="1"/>
        <v>0.41734829151489156</v>
      </c>
      <c r="G21" s="137"/>
      <c r="H21" s="132"/>
      <c r="I21" s="86"/>
      <c r="J21" s="86"/>
      <c r="K21" s="86"/>
    </row>
    <row r="22" spans="2:11" s="95" customFormat="1" ht="16.5" customHeight="1">
      <c r="B22" s="96" t="s">
        <v>2</v>
      </c>
      <c r="C22" s="107">
        <v>52492626</v>
      </c>
      <c r="D22" s="145">
        <f>D6+D12+D17</f>
        <v>48707338</v>
      </c>
      <c r="E22" s="106">
        <f t="shared" si="0"/>
        <v>-3785288</v>
      </c>
      <c r="F22" s="130">
        <f t="shared" si="1"/>
        <v>-0.072110852293806</v>
      </c>
      <c r="G22" s="137"/>
      <c r="H22" s="132"/>
      <c r="I22" s="86"/>
      <c r="J22" s="86"/>
      <c r="K22" s="86"/>
    </row>
    <row r="23" spans="2:11" s="95" customFormat="1" ht="16.5" customHeight="1">
      <c r="B23" s="99" t="s">
        <v>6</v>
      </c>
      <c r="C23" s="100">
        <v>41927065</v>
      </c>
      <c r="D23" s="141">
        <f>D7+D13+D18</f>
        <v>36595302.45</v>
      </c>
      <c r="E23" s="100">
        <f t="shared" si="0"/>
        <v>-5331762.549999997</v>
      </c>
      <c r="F23" s="133">
        <f t="shared" si="1"/>
        <v>-0.12716755990432427</v>
      </c>
      <c r="G23" s="137"/>
      <c r="H23" s="132"/>
      <c r="I23" s="86"/>
      <c r="J23" s="86"/>
      <c r="K23" s="86"/>
    </row>
    <row r="24" spans="2:11" s="95" customFormat="1" ht="16.5" customHeight="1">
      <c r="B24" s="102" t="s">
        <v>7</v>
      </c>
      <c r="C24" s="97">
        <v>37734358</v>
      </c>
      <c r="D24" s="140">
        <f>+D8+D14+D19</f>
        <v>32935772.005000003</v>
      </c>
      <c r="E24" s="97">
        <f t="shared" si="0"/>
        <v>-4798585.994999997</v>
      </c>
      <c r="F24" s="135">
        <f t="shared" si="1"/>
        <v>-0.12716755363904686</v>
      </c>
      <c r="G24" s="137"/>
      <c r="H24" s="132"/>
      <c r="I24" s="86"/>
      <c r="J24" s="86"/>
      <c r="K24" s="86"/>
    </row>
    <row r="25" spans="2:11" s="95" customFormat="1" ht="16.5" customHeight="1">
      <c r="B25" s="102" t="s">
        <v>8</v>
      </c>
      <c r="C25" s="97">
        <v>4192707</v>
      </c>
      <c r="D25" s="140">
        <f>D9+D15+D20</f>
        <v>3659530.4449999984</v>
      </c>
      <c r="E25" s="97">
        <f t="shared" si="0"/>
        <v>-533176.5550000016</v>
      </c>
      <c r="F25" s="135">
        <f t="shared" si="1"/>
        <v>-0.12716761629181375</v>
      </c>
      <c r="G25" s="137"/>
      <c r="H25" s="132"/>
      <c r="I25" s="86"/>
      <c r="J25" s="86"/>
      <c r="K25" s="86"/>
    </row>
    <row r="26" spans="2:11" s="95" customFormat="1" ht="16.5" customHeight="1">
      <c r="B26" s="99" t="s">
        <v>9</v>
      </c>
      <c r="C26" s="97">
        <v>5316298</v>
      </c>
      <c r="D26" s="140">
        <f>D10</f>
        <v>4805935.25</v>
      </c>
      <c r="E26" s="97">
        <f t="shared" si="0"/>
        <v>-510362.75</v>
      </c>
      <c r="F26" s="135">
        <f t="shared" si="1"/>
        <v>-0.09599965050868105</v>
      </c>
      <c r="G26" s="137"/>
      <c r="H26" s="132"/>
      <c r="I26" s="86"/>
      <c r="J26" s="86"/>
      <c r="K26" s="86"/>
    </row>
    <row r="27" spans="2:11" s="95" customFormat="1" ht="16.5" customHeight="1" thickBot="1">
      <c r="B27" s="103" t="s">
        <v>32</v>
      </c>
      <c r="C27" s="104">
        <v>5249263</v>
      </c>
      <c r="D27" s="142">
        <f>+D11+D16+D21</f>
        <v>7306100.3</v>
      </c>
      <c r="E27" s="104">
        <f t="shared" si="0"/>
        <v>2056837.2999999998</v>
      </c>
      <c r="F27" s="136">
        <f t="shared" si="1"/>
        <v>0.39183353929875486</v>
      </c>
      <c r="G27" s="137"/>
      <c r="H27" s="132"/>
      <c r="I27" s="86"/>
      <c r="J27" s="86"/>
      <c r="K27" s="86"/>
    </row>
    <row r="28" spans="2:11" s="95" customFormat="1" ht="16.5" customHeight="1">
      <c r="B28" s="96" t="s">
        <v>19</v>
      </c>
      <c r="C28" s="107">
        <v>13585040</v>
      </c>
      <c r="D28" s="146">
        <v>13897531</v>
      </c>
      <c r="E28" s="106">
        <f t="shared" si="0"/>
        <v>312491</v>
      </c>
      <c r="F28" s="130">
        <f t="shared" si="1"/>
        <v>0.023002582252242172</v>
      </c>
      <c r="G28" s="137"/>
      <c r="H28" s="132"/>
      <c r="I28" s="86"/>
      <c r="J28" s="86"/>
      <c r="K28" s="86"/>
    </row>
    <row r="29" spans="2:11" s="114" customFormat="1" ht="16.5" customHeight="1">
      <c r="B29" s="112" t="s">
        <v>10</v>
      </c>
      <c r="C29" s="97">
        <v>12226536</v>
      </c>
      <c r="D29" s="147">
        <v>12507778</v>
      </c>
      <c r="E29" s="97">
        <f t="shared" si="0"/>
        <v>281242</v>
      </c>
      <c r="F29" s="135">
        <f t="shared" si="1"/>
        <v>0.02300259043117364</v>
      </c>
      <c r="G29" s="138"/>
      <c r="H29" s="132"/>
      <c r="I29" s="113"/>
      <c r="J29" s="113"/>
      <c r="K29" s="113"/>
    </row>
    <row r="30" spans="2:11" s="114" customFormat="1" ht="16.5" customHeight="1">
      <c r="B30" s="102" t="s">
        <v>11</v>
      </c>
      <c r="C30" s="100">
        <v>9781229</v>
      </c>
      <c r="D30" s="148">
        <v>10006222</v>
      </c>
      <c r="E30" s="100">
        <f t="shared" si="0"/>
        <v>224993</v>
      </c>
      <c r="F30" s="133">
        <f t="shared" si="1"/>
        <v>0.023002528618847388</v>
      </c>
      <c r="G30" s="138"/>
      <c r="H30" s="132"/>
      <c r="I30" s="113"/>
      <c r="J30" s="113"/>
      <c r="K30" s="113"/>
    </row>
    <row r="31" spans="2:11" s="114" customFormat="1" ht="16.5" customHeight="1">
      <c r="B31" s="102" t="s">
        <v>12</v>
      </c>
      <c r="C31" s="97">
        <v>2445307</v>
      </c>
      <c r="D31" s="147">
        <v>2501556</v>
      </c>
      <c r="E31" s="97">
        <f t="shared" si="0"/>
        <v>56249</v>
      </c>
      <c r="F31" s="135">
        <f t="shared" si="1"/>
        <v>0.02300283768050392</v>
      </c>
      <c r="G31" s="138"/>
      <c r="H31" s="132"/>
      <c r="I31" s="113"/>
      <c r="J31" s="113"/>
      <c r="K31" s="113"/>
    </row>
    <row r="32" spans="2:11" s="114" customFormat="1" ht="16.5" customHeight="1">
      <c r="B32" s="112" t="s">
        <v>13</v>
      </c>
      <c r="C32" s="97">
        <v>1358504</v>
      </c>
      <c r="D32" s="147">
        <v>1389753</v>
      </c>
      <c r="E32" s="97">
        <f t="shared" si="0"/>
        <v>31249</v>
      </c>
      <c r="F32" s="135">
        <f t="shared" si="1"/>
        <v>0.023002508641858987</v>
      </c>
      <c r="G32" s="138"/>
      <c r="H32" s="132"/>
      <c r="I32" s="113"/>
      <c r="J32" s="113"/>
      <c r="K32" s="113"/>
    </row>
    <row r="33" spans="2:11" s="95" customFormat="1" ht="16.5" customHeight="1">
      <c r="B33" s="102" t="s">
        <v>21</v>
      </c>
      <c r="C33" s="100">
        <v>842272</v>
      </c>
      <c r="D33" s="148">
        <v>861647</v>
      </c>
      <c r="E33" s="100">
        <f t="shared" si="0"/>
        <v>19375</v>
      </c>
      <c r="F33" s="133">
        <f t="shared" si="1"/>
        <v>0.023003257854944722</v>
      </c>
      <c r="G33" s="137"/>
      <c r="H33" s="132"/>
      <c r="I33" s="86"/>
      <c r="J33" s="86"/>
      <c r="K33" s="86"/>
    </row>
    <row r="34" spans="2:11" s="95" customFormat="1" ht="16.5" customHeight="1" thickBot="1">
      <c r="B34" s="115" t="s">
        <v>22</v>
      </c>
      <c r="C34" s="104">
        <v>516232</v>
      </c>
      <c r="D34" s="149">
        <v>528106</v>
      </c>
      <c r="E34" s="104">
        <f t="shared" si="0"/>
        <v>11874</v>
      </c>
      <c r="F34" s="136">
        <f t="shared" si="1"/>
        <v>0.023001286243394443</v>
      </c>
      <c r="G34" s="137"/>
      <c r="H34" s="132"/>
      <c r="I34" s="86"/>
      <c r="J34" s="86"/>
      <c r="K34" s="86"/>
    </row>
    <row r="35" spans="2:6" ht="169.5" customHeight="1" thickBot="1">
      <c r="B35" s="160" t="s">
        <v>68</v>
      </c>
      <c r="C35" s="161"/>
      <c r="D35" s="161"/>
      <c r="E35" s="161"/>
      <c r="F35" s="162"/>
    </row>
    <row r="36" spans="2:6" ht="15" customHeight="1">
      <c r="B36" s="118" t="s">
        <v>23</v>
      </c>
      <c r="C36" s="163"/>
      <c r="D36" s="163"/>
      <c r="E36" s="139" t="s">
        <v>24</v>
      </c>
      <c r="F36" s="121">
        <v>42867</v>
      </c>
    </row>
  </sheetData>
  <sheetProtection/>
  <mergeCells count="5">
    <mergeCell ref="B1:F1"/>
    <mergeCell ref="B2:F2"/>
    <mergeCell ref="B4:B5"/>
    <mergeCell ref="B35:F35"/>
    <mergeCell ref="C36:D36"/>
  </mergeCells>
  <printOptions horizontalCentered="1"/>
  <pageMargins left="0.25" right="0.25" top="0.27" bottom="0.3" header="0.12" footer="0.13"/>
  <pageSetup horizontalDpi="600" verticalDpi="600" orientation="portrait" scale="90" r:id="rId1"/>
  <ignoredErrors>
    <ignoredError sqref="D24" formula="1"/>
  </ignoredErrors>
</worksheet>
</file>

<file path=xl/worksheets/sheet4.xml><?xml version="1.0" encoding="utf-8"?>
<worksheet xmlns="http://schemas.openxmlformats.org/spreadsheetml/2006/main" xmlns:r="http://schemas.openxmlformats.org/officeDocument/2006/relationships">
  <sheetPr>
    <tabColor theme="7" tint="-0.24997000396251678"/>
  </sheetPr>
  <dimension ref="A1:N37"/>
  <sheetViews>
    <sheetView workbookViewId="0" topLeftCell="B1">
      <selection activeCell="G4" sqref="G4"/>
    </sheetView>
  </sheetViews>
  <sheetFormatPr defaultColWidth="9.140625" defaultRowHeight="12.75"/>
  <cols>
    <col min="1" max="1" width="0" style="87" hidden="1" customWidth="1"/>
    <col min="2" max="2" width="36.57421875" style="87" customWidth="1"/>
    <col min="3" max="3" width="16.7109375" style="87" customWidth="1"/>
    <col min="4" max="4" width="16.8515625" style="87" customWidth="1"/>
    <col min="5" max="5" width="19.28125" style="87" customWidth="1"/>
    <col min="6" max="6" width="8.8515625" style="87" customWidth="1"/>
    <col min="7" max="7" width="14.421875" style="87" customWidth="1"/>
    <col min="8" max="16384" width="8.8515625" style="87" customWidth="1"/>
  </cols>
  <sheetData>
    <row r="1" spans="1:14" ht="57" customHeight="1">
      <c r="A1" s="85"/>
      <c r="B1" s="164" t="s">
        <v>63</v>
      </c>
      <c r="C1" s="165"/>
      <c r="D1" s="165"/>
      <c r="E1" s="166"/>
      <c r="F1" s="85"/>
      <c r="G1" s="86"/>
      <c r="H1" s="85"/>
      <c r="I1" s="85"/>
      <c r="J1" s="85"/>
      <c r="K1" s="85"/>
      <c r="L1" s="85"/>
      <c r="M1" s="85"/>
      <c r="N1" s="85"/>
    </row>
    <row r="2" spans="1:14" s="89" customFormat="1" ht="50.25" customHeight="1" thickBot="1">
      <c r="A2" s="88"/>
      <c r="B2" s="155" t="s">
        <v>59</v>
      </c>
      <c r="C2" s="167"/>
      <c r="D2" s="167"/>
      <c r="E2" s="168"/>
      <c r="F2" s="88"/>
      <c r="G2" s="88"/>
      <c r="H2" s="88"/>
      <c r="I2" s="88"/>
      <c r="J2" s="88"/>
      <c r="K2" s="88"/>
      <c r="L2" s="88"/>
      <c r="M2" s="88"/>
      <c r="N2" s="88"/>
    </row>
    <row r="3" spans="1:14" ht="13.5" customHeight="1" thickBot="1">
      <c r="A3" s="90"/>
      <c r="B3" s="91" t="s">
        <v>14</v>
      </c>
      <c r="C3" s="91" t="s">
        <v>15</v>
      </c>
      <c r="D3" s="91" t="s">
        <v>16</v>
      </c>
      <c r="E3" s="91" t="s">
        <v>17</v>
      </c>
      <c r="F3" s="85"/>
      <c r="G3" s="85"/>
      <c r="H3" s="85"/>
      <c r="I3" s="85"/>
      <c r="J3" s="85"/>
      <c r="K3" s="85"/>
      <c r="L3" s="85"/>
      <c r="M3" s="85"/>
      <c r="N3" s="85"/>
    </row>
    <row r="4" spans="2:10" ht="75" customHeight="1" thickBot="1">
      <c r="B4" s="158" t="s">
        <v>0</v>
      </c>
      <c r="C4" s="92" t="s">
        <v>67</v>
      </c>
      <c r="D4" s="92" t="s">
        <v>37</v>
      </c>
      <c r="E4" s="92" t="s">
        <v>64</v>
      </c>
      <c r="F4" s="85"/>
      <c r="G4" s="85"/>
      <c r="H4" s="85"/>
      <c r="I4" s="85"/>
      <c r="J4" s="85"/>
    </row>
    <row r="5" spans="2:10" ht="0.75" customHeight="1" hidden="1" thickBot="1">
      <c r="B5" s="159"/>
      <c r="C5" s="93"/>
      <c r="D5" s="93"/>
      <c r="E5" s="94"/>
      <c r="F5" s="85"/>
      <c r="G5" s="85"/>
      <c r="H5" s="85"/>
      <c r="I5" s="85"/>
      <c r="J5" s="85"/>
    </row>
    <row r="6" spans="2:10" s="95" customFormat="1" ht="16.5" customHeight="1">
      <c r="B6" s="96" t="s">
        <v>60</v>
      </c>
      <c r="C6" s="140">
        <v>19223741</v>
      </c>
      <c r="D6" s="97">
        <v>3039955</v>
      </c>
      <c r="E6" s="98">
        <f>C6-D6</f>
        <v>16183786</v>
      </c>
      <c r="F6" s="86"/>
      <c r="G6" s="86"/>
      <c r="H6" s="86"/>
      <c r="I6" s="86"/>
      <c r="J6" s="86"/>
    </row>
    <row r="7" spans="2:10" s="95" customFormat="1" ht="16.5" customHeight="1">
      <c r="B7" s="99" t="s">
        <v>34</v>
      </c>
      <c r="C7" s="141">
        <f>C6-(C10+C11)</f>
        <v>11534244.6</v>
      </c>
      <c r="D7" s="100">
        <f>ROUND(D6*0.6,0)</f>
        <v>1823973</v>
      </c>
      <c r="E7" s="101">
        <f aca="true" t="shared" si="0" ref="E7:E16">C7-D7</f>
        <v>9710271.6</v>
      </c>
      <c r="F7" s="86"/>
      <c r="G7" s="86"/>
      <c r="H7" s="86"/>
      <c r="I7" s="86"/>
      <c r="J7" s="86"/>
    </row>
    <row r="8" spans="2:10" s="95" customFormat="1" ht="16.5" customHeight="1">
      <c r="B8" s="102" t="s">
        <v>3</v>
      </c>
      <c r="C8" s="140">
        <f>C7*0.9</f>
        <v>10380820.14</v>
      </c>
      <c r="D8" s="97">
        <f>ROUND(D7*0.9,0)</f>
        <v>1641576</v>
      </c>
      <c r="E8" s="101">
        <f t="shared" si="0"/>
        <v>8739244.14</v>
      </c>
      <c r="F8" s="86"/>
      <c r="G8" s="86"/>
      <c r="H8" s="86"/>
      <c r="I8" s="86"/>
      <c r="J8" s="86"/>
    </row>
    <row r="9" spans="2:10" s="95" customFormat="1" ht="16.5" customHeight="1">
      <c r="B9" s="102" t="s">
        <v>4</v>
      </c>
      <c r="C9" s="140">
        <f>C7-C8</f>
        <v>1153424.459999999</v>
      </c>
      <c r="D9" s="97">
        <f>D7-D8</f>
        <v>182397</v>
      </c>
      <c r="E9" s="101">
        <f t="shared" si="0"/>
        <v>971027.459999999</v>
      </c>
      <c r="F9" s="86"/>
      <c r="G9" s="86"/>
      <c r="H9" s="86"/>
      <c r="I9" s="86"/>
      <c r="J9" s="86"/>
    </row>
    <row r="10" spans="2:10" s="95" customFormat="1" ht="16.5" customHeight="1">
      <c r="B10" s="99" t="s">
        <v>5</v>
      </c>
      <c r="C10" s="140">
        <f>C6*0.25</f>
        <v>4805935.25</v>
      </c>
      <c r="D10" s="97">
        <f>ROUND(D6*0.25,0)</f>
        <v>759989</v>
      </c>
      <c r="E10" s="101">
        <f t="shared" si="0"/>
        <v>4045946.25</v>
      </c>
      <c r="F10" s="86"/>
      <c r="G10" s="86"/>
      <c r="H10" s="86"/>
      <c r="I10" s="86"/>
      <c r="J10" s="86"/>
    </row>
    <row r="11" spans="2:10" s="95" customFormat="1" ht="16.5" customHeight="1" thickBot="1">
      <c r="B11" s="103" t="s">
        <v>32</v>
      </c>
      <c r="C11" s="142">
        <f>C6*0.15</f>
        <v>2883561.15</v>
      </c>
      <c r="D11" s="104">
        <f>ROUND(D6*0.15,0)</f>
        <v>455993</v>
      </c>
      <c r="E11" s="105">
        <f t="shared" si="0"/>
        <v>2427568.15</v>
      </c>
      <c r="F11" s="86"/>
      <c r="G11" s="86"/>
      <c r="H11" s="86"/>
      <c r="I11" s="86"/>
      <c r="J11" s="86"/>
    </row>
    <row r="12" spans="2:10" s="95" customFormat="1" ht="16.5" customHeight="1">
      <c r="B12" s="96" t="s">
        <v>61</v>
      </c>
      <c r="C12" s="143">
        <v>13888341</v>
      </c>
      <c r="D12" s="107">
        <v>1771467</v>
      </c>
      <c r="E12" s="98">
        <f t="shared" si="0"/>
        <v>12116874</v>
      </c>
      <c r="F12" s="86"/>
      <c r="G12" s="86"/>
      <c r="H12" s="86"/>
      <c r="I12" s="86"/>
      <c r="J12" s="86"/>
    </row>
    <row r="13" spans="2:10" s="95" customFormat="1" ht="16.5" customHeight="1">
      <c r="B13" s="99" t="s">
        <v>35</v>
      </c>
      <c r="C13" s="141">
        <f>C12-C16</f>
        <v>11805089.85</v>
      </c>
      <c r="D13" s="100">
        <f>ROUND(D12*0.85,0)</f>
        <v>1505747</v>
      </c>
      <c r="E13" s="101">
        <f t="shared" si="0"/>
        <v>10299342.85</v>
      </c>
      <c r="F13" s="86"/>
      <c r="G13" s="86"/>
      <c r="H13" s="86"/>
      <c r="I13" s="86"/>
      <c r="J13" s="86"/>
    </row>
    <row r="14" spans="2:10" s="95" customFormat="1" ht="16.5" customHeight="1">
      <c r="B14" s="102" t="s">
        <v>3</v>
      </c>
      <c r="C14" s="140">
        <f>C13*0.9</f>
        <v>10624580.865</v>
      </c>
      <c r="D14" s="97">
        <f>ROUND(D13*0.9,0)</f>
        <v>1355172</v>
      </c>
      <c r="E14" s="101">
        <f t="shared" si="0"/>
        <v>9269408.865</v>
      </c>
      <c r="F14" s="86"/>
      <c r="G14" s="86"/>
      <c r="H14" s="86"/>
      <c r="I14" s="86"/>
      <c r="J14" s="86"/>
    </row>
    <row r="15" spans="2:10" s="95" customFormat="1" ht="16.5" customHeight="1">
      <c r="B15" s="102" t="s">
        <v>4</v>
      </c>
      <c r="C15" s="140">
        <f>C13-C14</f>
        <v>1180508.9849999994</v>
      </c>
      <c r="D15" s="97">
        <f>D13-D14</f>
        <v>150575</v>
      </c>
      <c r="E15" s="101">
        <f t="shared" si="0"/>
        <v>1029933.9849999994</v>
      </c>
      <c r="F15" s="86"/>
      <c r="G15" s="108"/>
      <c r="H15" s="86"/>
      <c r="I15" s="86"/>
      <c r="J15" s="86"/>
    </row>
    <row r="16" spans="2:10" s="95" customFormat="1" ht="16.5" customHeight="1" thickBot="1">
      <c r="B16" s="103" t="s">
        <v>33</v>
      </c>
      <c r="C16" s="142">
        <f>C12*0.15</f>
        <v>2083251.15</v>
      </c>
      <c r="D16" s="104">
        <f>ROUND(D12*0.15,0)</f>
        <v>265720</v>
      </c>
      <c r="E16" s="105">
        <f t="shared" si="0"/>
        <v>1817531.15</v>
      </c>
      <c r="F16" s="86"/>
      <c r="G16" s="86"/>
      <c r="H16" s="86"/>
      <c r="I16" s="86"/>
      <c r="J16" s="86"/>
    </row>
    <row r="17" spans="2:10" s="95" customFormat="1" ht="16.5" customHeight="1">
      <c r="B17" s="96" t="s">
        <v>1</v>
      </c>
      <c r="C17" s="143">
        <v>15595256</v>
      </c>
      <c r="D17" s="107">
        <v>15595256</v>
      </c>
      <c r="E17" s="109"/>
      <c r="F17" s="86"/>
      <c r="G17" s="86"/>
      <c r="H17" s="86"/>
      <c r="I17" s="86"/>
      <c r="J17" s="86"/>
    </row>
    <row r="18" spans="2:10" s="95" customFormat="1" ht="16.5" customHeight="1">
      <c r="B18" s="99" t="s">
        <v>35</v>
      </c>
      <c r="C18" s="141">
        <v>13255968</v>
      </c>
      <c r="D18" s="100">
        <f>ROUND(D17*0.85,0)</f>
        <v>13255968</v>
      </c>
      <c r="E18" s="110"/>
      <c r="F18" s="86"/>
      <c r="G18" s="86"/>
      <c r="H18" s="86"/>
      <c r="I18" s="86"/>
      <c r="J18" s="86"/>
    </row>
    <row r="19" spans="2:10" s="95" customFormat="1" ht="16.5" customHeight="1">
      <c r="B19" s="102" t="s">
        <v>3</v>
      </c>
      <c r="C19" s="140">
        <v>11930371</v>
      </c>
      <c r="D19" s="97">
        <f>ROUND(D18*0.9,0)</f>
        <v>11930371</v>
      </c>
      <c r="E19" s="110"/>
      <c r="F19" s="86"/>
      <c r="G19" s="86"/>
      <c r="H19" s="86"/>
      <c r="I19" s="86"/>
      <c r="J19" s="86"/>
    </row>
    <row r="20" spans="2:10" s="95" customFormat="1" ht="16.5" customHeight="1">
      <c r="B20" s="102" t="s">
        <v>4</v>
      </c>
      <c r="C20" s="140">
        <v>1325597</v>
      </c>
      <c r="D20" s="97">
        <f>D18-D19</f>
        <v>1325597</v>
      </c>
      <c r="E20" s="110"/>
      <c r="F20" s="86"/>
      <c r="G20" s="86"/>
      <c r="H20" s="86"/>
      <c r="I20" s="86"/>
      <c r="J20" s="86"/>
    </row>
    <row r="21" spans="2:10" s="95" customFormat="1" ht="16.5" customHeight="1" thickBot="1">
      <c r="B21" s="103" t="s">
        <v>33</v>
      </c>
      <c r="C21" s="144">
        <v>2339288</v>
      </c>
      <c r="D21" s="104">
        <f>ROUND(D17*0.15,0)</f>
        <v>2339288</v>
      </c>
      <c r="E21" s="111"/>
      <c r="F21" s="86"/>
      <c r="G21" s="86"/>
      <c r="H21" s="86"/>
      <c r="I21" s="86"/>
      <c r="J21" s="86"/>
    </row>
    <row r="22" spans="2:10" s="95" customFormat="1" ht="16.5" customHeight="1">
      <c r="B22" s="96" t="s">
        <v>2</v>
      </c>
      <c r="C22" s="145">
        <f>C6+C12+C17</f>
        <v>48707338</v>
      </c>
      <c r="D22" s="107">
        <f>D6+D12+D17</f>
        <v>20406678</v>
      </c>
      <c r="E22" s="98">
        <f aca="true" t="shared" si="1" ref="E22:E27">C22-D22</f>
        <v>28300660</v>
      </c>
      <c r="F22" s="86"/>
      <c r="G22" s="86"/>
      <c r="H22" s="86"/>
      <c r="I22" s="86"/>
      <c r="J22" s="86"/>
    </row>
    <row r="23" spans="2:10" s="95" customFormat="1" ht="16.5" customHeight="1">
      <c r="B23" s="99" t="s">
        <v>6</v>
      </c>
      <c r="C23" s="141">
        <f>C7+C13+C18</f>
        <v>36595302.45</v>
      </c>
      <c r="D23" s="100">
        <f>D7+D13+D18</f>
        <v>16585688</v>
      </c>
      <c r="E23" s="101">
        <f t="shared" si="1"/>
        <v>20009614.450000003</v>
      </c>
      <c r="F23" s="86"/>
      <c r="G23" s="86"/>
      <c r="H23" s="86"/>
      <c r="I23" s="86"/>
      <c r="J23" s="86"/>
    </row>
    <row r="24" spans="2:10" s="95" customFormat="1" ht="16.5" customHeight="1">
      <c r="B24" s="102" t="s">
        <v>7</v>
      </c>
      <c r="C24" s="140">
        <f>+C8+C14+C19</f>
        <v>32935772.005000003</v>
      </c>
      <c r="D24" s="97">
        <f>D8+D14+D19</f>
        <v>14927119</v>
      </c>
      <c r="E24" s="101">
        <f t="shared" si="1"/>
        <v>18008653.005000003</v>
      </c>
      <c r="F24" s="86"/>
      <c r="G24" s="86"/>
      <c r="H24" s="86"/>
      <c r="I24" s="86"/>
      <c r="J24" s="86"/>
    </row>
    <row r="25" spans="2:10" s="95" customFormat="1" ht="16.5" customHeight="1">
      <c r="B25" s="102" t="s">
        <v>8</v>
      </c>
      <c r="C25" s="140">
        <f>C9+C15+C20</f>
        <v>3659530.4449999984</v>
      </c>
      <c r="D25" s="97">
        <f>D9+D15+D20</f>
        <v>1658569</v>
      </c>
      <c r="E25" s="101">
        <f t="shared" si="1"/>
        <v>2000961.4449999984</v>
      </c>
      <c r="F25" s="86"/>
      <c r="G25" s="86"/>
      <c r="H25" s="86"/>
      <c r="I25" s="86"/>
      <c r="J25" s="86"/>
    </row>
    <row r="26" spans="2:10" s="95" customFormat="1" ht="16.5" customHeight="1">
      <c r="B26" s="99" t="s">
        <v>9</v>
      </c>
      <c r="C26" s="140">
        <f>C10</f>
        <v>4805935.25</v>
      </c>
      <c r="D26" s="97">
        <f>D10</f>
        <v>759989</v>
      </c>
      <c r="E26" s="101">
        <f t="shared" si="1"/>
        <v>4045946.25</v>
      </c>
      <c r="F26" s="86"/>
      <c r="G26" s="86"/>
      <c r="H26" s="86"/>
      <c r="I26" s="86"/>
      <c r="J26" s="86"/>
    </row>
    <row r="27" spans="2:10" s="95" customFormat="1" ht="16.5" customHeight="1" thickBot="1">
      <c r="B27" s="103" t="s">
        <v>32</v>
      </c>
      <c r="C27" s="142">
        <f>+C11+C16+C21</f>
        <v>7306100.3</v>
      </c>
      <c r="D27" s="104">
        <f>D11+D16+D21</f>
        <v>3061001</v>
      </c>
      <c r="E27" s="105">
        <f t="shared" si="1"/>
        <v>4245099.3</v>
      </c>
      <c r="F27" s="86"/>
      <c r="G27" s="86"/>
      <c r="H27" s="86"/>
      <c r="I27" s="86"/>
      <c r="J27" s="86"/>
    </row>
    <row r="28" spans="2:10" s="95" customFormat="1" ht="16.5" customHeight="1">
      <c r="B28" s="96" t="s">
        <v>38</v>
      </c>
      <c r="C28" s="146">
        <v>13897531</v>
      </c>
      <c r="D28" s="107">
        <v>13897531</v>
      </c>
      <c r="E28" s="109"/>
      <c r="F28" s="86"/>
      <c r="G28" s="86"/>
      <c r="H28" s="86"/>
      <c r="I28" s="86"/>
      <c r="J28" s="86"/>
    </row>
    <row r="29" spans="2:10" s="114" customFormat="1" ht="16.5" customHeight="1">
      <c r="B29" s="112" t="s">
        <v>10</v>
      </c>
      <c r="C29" s="147">
        <v>12507778</v>
      </c>
      <c r="D29" s="97">
        <f>ROUND(D28*0.9,0)</f>
        <v>12507778</v>
      </c>
      <c r="E29" s="110"/>
      <c r="F29" s="113"/>
      <c r="G29" s="113"/>
      <c r="H29" s="113"/>
      <c r="I29" s="113"/>
      <c r="J29" s="113"/>
    </row>
    <row r="30" spans="2:10" s="114" customFormat="1" ht="16.5" customHeight="1">
      <c r="B30" s="102" t="s">
        <v>11</v>
      </c>
      <c r="C30" s="148">
        <v>10006222</v>
      </c>
      <c r="D30" s="100">
        <f>ROUND(D29*0.8,0)</f>
        <v>10006222</v>
      </c>
      <c r="E30" s="110"/>
      <c r="F30" s="113"/>
      <c r="G30" s="113"/>
      <c r="H30" s="113"/>
      <c r="I30" s="113"/>
      <c r="J30" s="113"/>
    </row>
    <row r="31" spans="2:10" s="114" customFormat="1" ht="16.5" customHeight="1">
      <c r="B31" s="102" t="s">
        <v>12</v>
      </c>
      <c r="C31" s="147">
        <v>2501556</v>
      </c>
      <c r="D31" s="97">
        <f>D29-D30</f>
        <v>2501556</v>
      </c>
      <c r="E31" s="110"/>
      <c r="F31" s="113"/>
      <c r="G31" s="113"/>
      <c r="H31" s="113"/>
      <c r="I31" s="113"/>
      <c r="J31" s="113"/>
    </row>
    <row r="32" spans="2:10" s="114" customFormat="1" ht="16.5" customHeight="1">
      <c r="B32" s="112" t="s">
        <v>13</v>
      </c>
      <c r="C32" s="147">
        <v>1389753</v>
      </c>
      <c r="D32" s="97">
        <f>ROUND(D28*0.1,0)</f>
        <v>1389753</v>
      </c>
      <c r="E32" s="110"/>
      <c r="F32" s="113"/>
      <c r="G32" s="113"/>
      <c r="H32" s="113"/>
      <c r="I32" s="113"/>
      <c r="J32" s="113"/>
    </row>
    <row r="33" spans="2:10" s="95" customFormat="1" ht="16.5" customHeight="1">
      <c r="B33" s="102" t="s">
        <v>21</v>
      </c>
      <c r="C33" s="148">
        <v>861647</v>
      </c>
      <c r="D33" s="100">
        <f>ROUND(D32*0.62,0)</f>
        <v>861647</v>
      </c>
      <c r="E33" s="110"/>
      <c r="F33" s="86"/>
      <c r="G33" s="86"/>
      <c r="H33" s="86"/>
      <c r="I33" s="86"/>
      <c r="J33" s="86"/>
    </row>
    <row r="34" spans="2:10" s="95" customFormat="1" ht="16.5" customHeight="1" thickBot="1">
      <c r="B34" s="115" t="s">
        <v>22</v>
      </c>
      <c r="C34" s="149">
        <v>528106</v>
      </c>
      <c r="D34" s="104">
        <f>D32-D33</f>
        <v>528106</v>
      </c>
      <c r="E34" s="111"/>
      <c r="F34" s="86"/>
      <c r="G34" s="86"/>
      <c r="H34" s="86"/>
      <c r="I34" s="86"/>
      <c r="J34" s="86"/>
    </row>
    <row r="35" spans="2:5" ht="114" customHeight="1" thickBot="1">
      <c r="B35" s="169" t="s">
        <v>69</v>
      </c>
      <c r="C35" s="161"/>
      <c r="D35" s="161"/>
      <c r="E35" s="162"/>
    </row>
    <row r="36" spans="2:5" ht="10.5" customHeight="1">
      <c r="B36" s="116"/>
      <c r="C36" s="117"/>
      <c r="D36" s="117"/>
      <c r="E36" s="94"/>
    </row>
    <row r="37" spans="2:5" ht="13.5" customHeight="1">
      <c r="B37" s="118" t="s">
        <v>23</v>
      </c>
      <c r="C37" s="119"/>
      <c r="D37" s="120" t="s">
        <v>24</v>
      </c>
      <c r="E37" s="121">
        <v>42867</v>
      </c>
    </row>
    <row r="38" ht="25.5" customHeight="1"/>
  </sheetData>
  <sheetProtection/>
  <mergeCells count="4">
    <mergeCell ref="B1:E1"/>
    <mergeCell ref="B2:E2"/>
    <mergeCell ref="B4:B5"/>
    <mergeCell ref="B35:E35"/>
  </mergeCells>
  <printOptions horizontalCentered="1"/>
  <pageMargins left="0.25" right="0.25" top="0.27" bottom="0.3" header="0.12" footer="0.13"/>
  <pageSetup horizontalDpi="600" verticalDpi="600" orientation="portrait" scale="90" r:id="rId1"/>
  <ignoredErrors>
    <ignoredError sqref="C24" formula="1"/>
  </ignoredErrors>
</worksheet>
</file>

<file path=xl/worksheets/sheet5.xml><?xml version="1.0" encoding="utf-8"?>
<worksheet xmlns="http://schemas.openxmlformats.org/spreadsheetml/2006/main" xmlns:r="http://schemas.openxmlformats.org/officeDocument/2006/relationships">
  <sheetPr>
    <tabColor theme="7" tint="-0.24997000396251678"/>
  </sheetPr>
  <dimension ref="A1:O36"/>
  <sheetViews>
    <sheetView workbookViewId="0" topLeftCell="B28">
      <selection activeCell="B35" sqref="B35:F35"/>
    </sheetView>
  </sheetViews>
  <sheetFormatPr defaultColWidth="9.140625" defaultRowHeight="12.75"/>
  <cols>
    <col min="1" max="1" width="0" style="87" hidden="1" customWidth="1"/>
    <col min="2" max="2" width="36.00390625" style="87" customWidth="1"/>
    <col min="3" max="3" width="17.7109375" style="87" customWidth="1"/>
    <col min="4" max="4" width="15.7109375" style="87" customWidth="1"/>
    <col min="5" max="5" width="17.28125" style="87" customWidth="1"/>
    <col min="6" max="6" width="16.421875" style="87" customWidth="1"/>
    <col min="7" max="7" width="16.28125" style="87" customWidth="1"/>
    <col min="8" max="16384" width="8.8515625" style="87" customWidth="1"/>
  </cols>
  <sheetData>
    <row r="1" spans="1:15" ht="60.75" customHeight="1">
      <c r="A1" s="85"/>
      <c r="B1" s="151" t="s">
        <v>45</v>
      </c>
      <c r="C1" s="152"/>
      <c r="D1" s="153"/>
      <c r="E1" s="153"/>
      <c r="F1" s="154"/>
      <c r="G1" s="85"/>
      <c r="H1" s="85"/>
      <c r="I1" s="85"/>
      <c r="J1" s="85"/>
      <c r="K1" s="85"/>
      <c r="L1" s="85"/>
      <c r="M1" s="85"/>
      <c r="N1" s="85"/>
      <c r="O1" s="85"/>
    </row>
    <row r="2" spans="1:15" ht="47.25" customHeight="1" thickBot="1">
      <c r="A2" s="85"/>
      <c r="B2" s="155" t="s">
        <v>59</v>
      </c>
      <c r="C2" s="156"/>
      <c r="D2" s="156"/>
      <c r="E2" s="156"/>
      <c r="F2" s="157"/>
      <c r="G2" s="122"/>
      <c r="H2" s="123"/>
      <c r="I2" s="85"/>
      <c r="J2" s="85"/>
      <c r="K2" s="85"/>
      <c r="L2" s="85"/>
      <c r="M2" s="85"/>
      <c r="N2" s="85"/>
      <c r="O2" s="85"/>
    </row>
    <row r="3" spans="1:15" ht="13.5" customHeight="1" thickBot="1">
      <c r="A3" s="90"/>
      <c r="B3" s="91" t="s">
        <v>14</v>
      </c>
      <c r="C3" s="91" t="s">
        <v>15</v>
      </c>
      <c r="D3" s="91" t="s">
        <v>16</v>
      </c>
      <c r="E3" s="91" t="s">
        <v>17</v>
      </c>
      <c r="F3" s="91" t="s">
        <v>18</v>
      </c>
      <c r="G3" s="85"/>
      <c r="H3" s="85"/>
      <c r="I3" s="85"/>
      <c r="J3" s="85"/>
      <c r="K3" s="85"/>
      <c r="L3" s="85"/>
      <c r="M3" s="85"/>
      <c r="N3" s="85"/>
      <c r="O3" s="85"/>
    </row>
    <row r="4" spans="2:11" ht="75" customHeight="1" thickBot="1">
      <c r="B4" s="158" t="s">
        <v>0</v>
      </c>
      <c r="C4" s="92" t="s">
        <v>65</v>
      </c>
      <c r="D4" s="92" t="s">
        <v>66</v>
      </c>
      <c r="E4" s="124" t="s">
        <v>39</v>
      </c>
      <c r="F4" s="92" t="s">
        <v>40</v>
      </c>
      <c r="G4" s="125"/>
      <c r="H4" s="126" t="s">
        <v>26</v>
      </c>
      <c r="I4" s="85"/>
      <c r="J4" s="85"/>
      <c r="K4" s="85"/>
    </row>
    <row r="5" spans="2:11" ht="0.75" customHeight="1" hidden="1" thickBot="1">
      <c r="B5" s="159"/>
      <c r="C5" s="127"/>
      <c r="D5" s="127"/>
      <c r="E5" s="128"/>
      <c r="F5" s="129"/>
      <c r="H5" s="85"/>
      <c r="I5" s="85"/>
      <c r="J5" s="85"/>
      <c r="K5" s="85"/>
    </row>
    <row r="6" spans="2:11" s="95" customFormat="1" ht="16.5" customHeight="1">
      <c r="B6" s="96" t="s">
        <v>60</v>
      </c>
      <c r="C6" s="97">
        <v>19156845</v>
      </c>
      <c r="D6" s="140">
        <v>19223741</v>
      </c>
      <c r="E6" s="106">
        <f>D6-C6</f>
        <v>66896</v>
      </c>
      <c r="F6" s="130">
        <f>E6/C6</f>
        <v>0.0034920155171689286</v>
      </c>
      <c r="G6" s="131"/>
      <c r="H6" s="132"/>
      <c r="I6" s="86"/>
      <c r="J6" s="86"/>
      <c r="K6" s="86"/>
    </row>
    <row r="7" spans="2:11" s="95" customFormat="1" ht="16.5" customHeight="1">
      <c r="B7" s="99" t="s">
        <v>34</v>
      </c>
      <c r="C7" s="100">
        <v>11494107</v>
      </c>
      <c r="D7" s="141">
        <f>D6-(D10+D11)</f>
        <v>11534244.6</v>
      </c>
      <c r="E7" s="100">
        <f aca="true" t="shared" si="0" ref="E7:E34">D7-C7</f>
        <v>40137.59999999963</v>
      </c>
      <c r="F7" s="133">
        <f aca="true" t="shared" si="1" ref="F7:F34">E7/C7</f>
        <v>0.003492015517168896</v>
      </c>
      <c r="G7" s="134"/>
      <c r="H7" s="132"/>
      <c r="I7" s="86"/>
      <c r="J7" s="86"/>
      <c r="K7" s="86"/>
    </row>
    <row r="8" spans="2:11" s="95" customFormat="1" ht="16.5" customHeight="1">
      <c r="B8" s="102" t="s">
        <v>3</v>
      </c>
      <c r="C8" s="97">
        <v>10344696.6</v>
      </c>
      <c r="D8" s="140">
        <f>D7*0.9</f>
        <v>10380820.14</v>
      </c>
      <c r="E8" s="97">
        <f t="shared" si="0"/>
        <v>36123.54000000097</v>
      </c>
      <c r="F8" s="135">
        <f t="shared" si="1"/>
        <v>0.0034919864155320873</v>
      </c>
      <c r="G8" s="131"/>
      <c r="H8" s="132"/>
      <c r="I8" s="86"/>
      <c r="J8" s="86"/>
      <c r="K8" s="86"/>
    </row>
    <row r="9" spans="2:11" s="95" customFormat="1" ht="16.5" customHeight="1">
      <c r="B9" s="102" t="s">
        <v>4</v>
      </c>
      <c r="C9" s="97">
        <v>1149410.4000000004</v>
      </c>
      <c r="D9" s="140">
        <f>D7-D8</f>
        <v>1153424.459999999</v>
      </c>
      <c r="E9" s="97">
        <f t="shared" si="0"/>
        <v>4014.059999998659</v>
      </c>
      <c r="F9" s="135">
        <f t="shared" si="1"/>
        <v>0.003492277431976131</v>
      </c>
      <c r="G9" s="131"/>
      <c r="H9" s="132"/>
      <c r="I9" s="86"/>
      <c r="J9" s="86"/>
      <c r="K9" s="86"/>
    </row>
    <row r="10" spans="2:11" s="95" customFormat="1" ht="16.5" customHeight="1">
      <c r="B10" s="99" t="s">
        <v>5</v>
      </c>
      <c r="C10" s="97">
        <v>4789211.5</v>
      </c>
      <c r="D10" s="140">
        <f>D6*0.25</f>
        <v>4805935.25</v>
      </c>
      <c r="E10" s="97">
        <f t="shared" si="0"/>
        <v>16723.75</v>
      </c>
      <c r="F10" s="135">
        <f t="shared" si="1"/>
        <v>0.0034919631342236607</v>
      </c>
      <c r="G10" s="131"/>
      <c r="H10" s="132"/>
      <c r="I10" s="86"/>
      <c r="J10" s="86"/>
      <c r="K10" s="86"/>
    </row>
    <row r="11" spans="2:11" s="95" customFormat="1" ht="16.5" customHeight="1" thickBot="1">
      <c r="B11" s="103" t="s">
        <v>32</v>
      </c>
      <c r="C11" s="104">
        <v>2873525.5</v>
      </c>
      <c r="D11" s="142">
        <f>D6*0.15</f>
        <v>2883561.15</v>
      </c>
      <c r="E11" s="104">
        <f t="shared" si="0"/>
        <v>10035.649999999907</v>
      </c>
      <c r="F11" s="136">
        <f t="shared" si="1"/>
        <v>0.00349245204192547</v>
      </c>
      <c r="G11" s="131"/>
      <c r="H11" s="132"/>
      <c r="I11" s="86"/>
      <c r="J11" s="86"/>
      <c r="K11" s="86"/>
    </row>
    <row r="12" spans="2:11" s="95" customFormat="1" ht="16.5" customHeight="1">
      <c r="B12" s="96" t="s">
        <v>61</v>
      </c>
      <c r="C12" s="107">
        <v>13851084</v>
      </c>
      <c r="D12" s="143">
        <v>13888341</v>
      </c>
      <c r="E12" s="106">
        <f t="shared" si="0"/>
        <v>37257</v>
      </c>
      <c r="F12" s="130">
        <f t="shared" si="1"/>
        <v>0.0026898255761065343</v>
      </c>
      <c r="G12" s="137"/>
      <c r="H12" s="132"/>
      <c r="I12" s="86"/>
      <c r="J12" s="86"/>
      <c r="K12" s="86"/>
    </row>
    <row r="13" spans="2:11" s="95" customFormat="1" ht="16.5" customHeight="1">
      <c r="B13" s="99" t="s">
        <v>35</v>
      </c>
      <c r="C13" s="100">
        <v>11773421.45</v>
      </c>
      <c r="D13" s="141">
        <f>D12-D16</f>
        <v>11805089.85</v>
      </c>
      <c r="E13" s="100">
        <f t="shared" si="0"/>
        <v>31668.400000000373</v>
      </c>
      <c r="F13" s="133">
        <f t="shared" si="1"/>
        <v>0.0026898213178294383</v>
      </c>
      <c r="G13" s="137"/>
      <c r="H13" s="132"/>
      <c r="I13" s="86"/>
      <c r="J13" s="86"/>
      <c r="K13" s="86"/>
    </row>
    <row r="14" spans="2:11" s="95" customFormat="1" ht="16.5" customHeight="1">
      <c r="B14" s="102" t="s">
        <v>3</v>
      </c>
      <c r="C14" s="97">
        <v>10596079.004999999</v>
      </c>
      <c r="D14" s="140">
        <f>D13*0.9</f>
        <v>10624580.865</v>
      </c>
      <c r="E14" s="97">
        <f t="shared" si="0"/>
        <v>28501.860000001267</v>
      </c>
      <c r="F14" s="135">
        <f t="shared" si="1"/>
        <v>0.002689849706344396</v>
      </c>
      <c r="G14" s="137"/>
      <c r="H14" s="132"/>
      <c r="I14" s="86"/>
      <c r="J14" s="86"/>
      <c r="K14" s="86"/>
    </row>
    <row r="15" spans="2:11" s="95" customFormat="1" ht="16.5" customHeight="1">
      <c r="B15" s="102" t="s">
        <v>4</v>
      </c>
      <c r="C15" s="97">
        <v>1177342.4450000003</v>
      </c>
      <c r="D15" s="140">
        <f>D13-D14</f>
        <v>1180508.9849999994</v>
      </c>
      <c r="E15" s="97">
        <f t="shared" si="0"/>
        <v>3166.539999999106</v>
      </c>
      <c r="F15" s="135">
        <f t="shared" si="1"/>
        <v>0.002689565821267155</v>
      </c>
      <c r="G15" s="137"/>
      <c r="H15" s="132"/>
      <c r="I15" s="86"/>
      <c r="J15" s="86"/>
      <c r="K15" s="86"/>
    </row>
    <row r="16" spans="2:11" s="95" customFormat="1" ht="16.5" customHeight="1" thickBot="1">
      <c r="B16" s="103" t="s">
        <v>33</v>
      </c>
      <c r="C16" s="104">
        <v>2077662.55</v>
      </c>
      <c r="D16" s="142">
        <f>D12*0.15</f>
        <v>2083251.15</v>
      </c>
      <c r="E16" s="104">
        <f t="shared" si="0"/>
        <v>5588.59999999986</v>
      </c>
      <c r="F16" s="136">
        <f t="shared" si="1"/>
        <v>0.002689849706344209</v>
      </c>
      <c r="G16" s="137"/>
      <c r="H16" s="132"/>
      <c r="I16" s="86"/>
      <c r="J16" s="86"/>
      <c r="K16" s="86"/>
    </row>
    <row r="17" spans="2:11" s="95" customFormat="1" ht="16.5" customHeight="1">
      <c r="B17" s="96" t="s">
        <v>1</v>
      </c>
      <c r="C17" s="107">
        <v>15595256</v>
      </c>
      <c r="D17" s="143">
        <v>15595256</v>
      </c>
      <c r="E17" s="106">
        <f t="shared" si="0"/>
        <v>0</v>
      </c>
      <c r="F17" s="130">
        <f t="shared" si="1"/>
        <v>0</v>
      </c>
      <c r="G17" s="137"/>
      <c r="H17" s="132"/>
      <c r="I17" s="86"/>
      <c r="J17" s="86"/>
      <c r="K17" s="86"/>
    </row>
    <row r="18" spans="2:11" s="95" customFormat="1" ht="16.5" customHeight="1">
      <c r="B18" s="99" t="s">
        <v>35</v>
      </c>
      <c r="C18" s="100">
        <v>13255968</v>
      </c>
      <c r="D18" s="141">
        <v>13255968</v>
      </c>
      <c r="E18" s="100">
        <f t="shared" si="0"/>
        <v>0</v>
      </c>
      <c r="F18" s="133">
        <f t="shared" si="1"/>
        <v>0</v>
      </c>
      <c r="G18" s="137"/>
      <c r="H18" s="132"/>
      <c r="I18" s="86"/>
      <c r="J18" s="86"/>
      <c r="K18" s="86"/>
    </row>
    <row r="19" spans="2:11" s="95" customFormat="1" ht="16.5" customHeight="1">
      <c r="B19" s="102" t="s">
        <v>3</v>
      </c>
      <c r="C19" s="97">
        <v>11930371</v>
      </c>
      <c r="D19" s="140">
        <v>11930371</v>
      </c>
      <c r="E19" s="97">
        <f t="shared" si="0"/>
        <v>0</v>
      </c>
      <c r="F19" s="135">
        <f t="shared" si="1"/>
        <v>0</v>
      </c>
      <c r="G19" s="138"/>
      <c r="H19" s="132"/>
      <c r="I19" s="86"/>
      <c r="J19" s="86"/>
      <c r="K19" s="86"/>
    </row>
    <row r="20" spans="2:11" s="95" customFormat="1" ht="16.5" customHeight="1">
      <c r="B20" s="102" t="s">
        <v>4</v>
      </c>
      <c r="C20" s="97">
        <v>1325597</v>
      </c>
      <c r="D20" s="140">
        <v>1325597</v>
      </c>
      <c r="E20" s="97">
        <f t="shared" si="0"/>
        <v>0</v>
      </c>
      <c r="F20" s="135">
        <f t="shared" si="1"/>
        <v>0</v>
      </c>
      <c r="G20" s="137"/>
      <c r="H20" s="132"/>
      <c r="I20" s="86"/>
      <c r="J20" s="86"/>
      <c r="K20" s="86"/>
    </row>
    <row r="21" spans="2:11" s="95" customFormat="1" ht="16.5" customHeight="1" thickBot="1">
      <c r="B21" s="103" t="s">
        <v>33</v>
      </c>
      <c r="C21" s="104">
        <v>2339288</v>
      </c>
      <c r="D21" s="144">
        <v>2339288</v>
      </c>
      <c r="E21" s="104">
        <f t="shared" si="0"/>
        <v>0</v>
      </c>
      <c r="F21" s="136">
        <f t="shared" si="1"/>
        <v>0</v>
      </c>
      <c r="G21" s="137"/>
      <c r="H21" s="132"/>
      <c r="I21" s="86"/>
      <c r="J21" s="86"/>
      <c r="K21" s="86"/>
    </row>
    <row r="22" spans="2:11" s="95" customFormat="1" ht="16.5" customHeight="1">
      <c r="B22" s="96" t="s">
        <v>2</v>
      </c>
      <c r="C22" s="107">
        <v>48603185</v>
      </c>
      <c r="D22" s="145">
        <f>D6+D12+D17</f>
        <v>48707338</v>
      </c>
      <c r="E22" s="106">
        <f t="shared" si="0"/>
        <v>104153</v>
      </c>
      <c r="F22" s="130">
        <f t="shared" si="1"/>
        <v>0.0021429254070489414</v>
      </c>
      <c r="G22" s="137"/>
      <c r="H22" s="132"/>
      <c r="I22" s="86"/>
      <c r="J22" s="86"/>
      <c r="K22" s="86"/>
    </row>
    <row r="23" spans="2:11" s="95" customFormat="1" ht="16.5" customHeight="1">
      <c r="B23" s="99" t="s">
        <v>6</v>
      </c>
      <c r="C23" s="100">
        <v>36523496.45</v>
      </c>
      <c r="D23" s="141">
        <f>D7+D13+D18</f>
        <v>36595302.45</v>
      </c>
      <c r="E23" s="100">
        <f t="shared" si="0"/>
        <v>71806</v>
      </c>
      <c r="F23" s="133">
        <f t="shared" si="1"/>
        <v>0.0019660220674190135</v>
      </c>
      <c r="G23" s="137"/>
      <c r="H23" s="132"/>
      <c r="I23" s="86"/>
      <c r="J23" s="86"/>
      <c r="K23" s="86"/>
    </row>
    <row r="24" spans="2:11" s="95" customFormat="1" ht="16.5" customHeight="1">
      <c r="B24" s="102" t="s">
        <v>7</v>
      </c>
      <c r="C24" s="97">
        <v>32871146.604999997</v>
      </c>
      <c r="D24" s="140">
        <f>+D8+D14+D19</f>
        <v>32935772.005000003</v>
      </c>
      <c r="E24" s="97">
        <f t="shared" si="0"/>
        <v>64625.40000000596</v>
      </c>
      <c r="F24" s="135">
        <f t="shared" si="1"/>
        <v>0.001966022079381188</v>
      </c>
      <c r="G24" s="137"/>
      <c r="H24" s="132"/>
      <c r="I24" s="86"/>
      <c r="J24" s="86"/>
      <c r="K24" s="86"/>
    </row>
    <row r="25" spans="2:11" s="95" customFormat="1" ht="16.5" customHeight="1">
      <c r="B25" s="102" t="s">
        <v>8</v>
      </c>
      <c r="C25" s="97">
        <v>3652349.8450000063</v>
      </c>
      <c r="D25" s="140">
        <f>D9+D15+D20</f>
        <v>3659530.4449999984</v>
      </c>
      <c r="E25" s="97">
        <f t="shared" si="0"/>
        <v>7180.599999992177</v>
      </c>
      <c r="F25" s="135">
        <f t="shared" si="1"/>
        <v>0.0019660219597589412</v>
      </c>
      <c r="G25" s="137"/>
      <c r="H25" s="132"/>
      <c r="I25" s="86"/>
      <c r="J25" s="86"/>
      <c r="K25" s="86"/>
    </row>
    <row r="26" spans="2:11" s="95" customFormat="1" ht="16.5" customHeight="1">
      <c r="B26" s="99" t="s">
        <v>9</v>
      </c>
      <c r="C26" s="97">
        <v>4789211.5</v>
      </c>
      <c r="D26" s="140">
        <f>D10</f>
        <v>4805935.25</v>
      </c>
      <c r="E26" s="97">
        <f t="shared" si="0"/>
        <v>16723.75</v>
      </c>
      <c r="F26" s="135">
        <f t="shared" si="1"/>
        <v>0.0034919631342236607</v>
      </c>
      <c r="G26" s="137"/>
      <c r="H26" s="132"/>
      <c r="I26" s="86"/>
      <c r="J26" s="86"/>
      <c r="K26" s="86"/>
    </row>
    <row r="27" spans="2:11" s="95" customFormat="1" ht="16.5" customHeight="1" thickBot="1">
      <c r="B27" s="103" t="s">
        <v>32</v>
      </c>
      <c r="C27" s="104">
        <v>7290476.05</v>
      </c>
      <c r="D27" s="142">
        <f>+D11+D16+D21</f>
        <v>7306100.3</v>
      </c>
      <c r="E27" s="104">
        <f t="shared" si="0"/>
        <v>15624.25</v>
      </c>
      <c r="F27" s="136">
        <f t="shared" si="1"/>
        <v>0.0021431042215686313</v>
      </c>
      <c r="G27" s="137"/>
      <c r="H27" s="132"/>
      <c r="I27" s="86"/>
      <c r="J27" s="86"/>
      <c r="K27" s="86"/>
    </row>
    <row r="28" spans="2:11" s="95" customFormat="1" ht="16.5" customHeight="1">
      <c r="B28" s="96" t="s">
        <v>19</v>
      </c>
      <c r="C28" s="146">
        <v>13897531</v>
      </c>
      <c r="D28" s="146">
        <v>13897531</v>
      </c>
      <c r="E28" s="106">
        <f t="shared" si="0"/>
        <v>0</v>
      </c>
      <c r="F28" s="130">
        <f t="shared" si="1"/>
        <v>0</v>
      </c>
      <c r="G28" s="137"/>
      <c r="H28" s="132"/>
      <c r="I28" s="86"/>
      <c r="J28" s="86"/>
      <c r="K28" s="86"/>
    </row>
    <row r="29" spans="2:11" s="114" customFormat="1" ht="16.5" customHeight="1">
      <c r="B29" s="112" t="s">
        <v>10</v>
      </c>
      <c r="C29" s="147">
        <v>12507778</v>
      </c>
      <c r="D29" s="147">
        <v>12507778</v>
      </c>
      <c r="E29" s="97">
        <f t="shared" si="0"/>
        <v>0</v>
      </c>
      <c r="F29" s="135">
        <f t="shared" si="1"/>
        <v>0</v>
      </c>
      <c r="G29" s="138"/>
      <c r="H29" s="132"/>
      <c r="I29" s="113"/>
      <c r="J29" s="113"/>
      <c r="K29" s="113"/>
    </row>
    <row r="30" spans="2:11" s="114" customFormat="1" ht="16.5" customHeight="1">
      <c r="B30" s="102" t="s">
        <v>11</v>
      </c>
      <c r="C30" s="148">
        <v>10006222</v>
      </c>
      <c r="D30" s="148">
        <v>10006222</v>
      </c>
      <c r="E30" s="100">
        <f t="shared" si="0"/>
        <v>0</v>
      </c>
      <c r="F30" s="133">
        <f t="shared" si="1"/>
        <v>0</v>
      </c>
      <c r="G30" s="138"/>
      <c r="H30" s="132"/>
      <c r="I30" s="113"/>
      <c r="J30" s="113"/>
      <c r="K30" s="113"/>
    </row>
    <row r="31" spans="2:11" s="114" customFormat="1" ht="16.5" customHeight="1">
      <c r="B31" s="102" t="s">
        <v>12</v>
      </c>
      <c r="C31" s="147">
        <v>2501556</v>
      </c>
      <c r="D31" s="147">
        <v>2501556</v>
      </c>
      <c r="E31" s="97">
        <f t="shared" si="0"/>
        <v>0</v>
      </c>
      <c r="F31" s="135">
        <f t="shared" si="1"/>
        <v>0</v>
      </c>
      <c r="G31" s="138"/>
      <c r="H31" s="132"/>
      <c r="I31" s="113"/>
      <c r="J31" s="113"/>
      <c r="K31" s="113"/>
    </row>
    <row r="32" spans="2:11" s="114" customFormat="1" ht="16.5" customHeight="1">
      <c r="B32" s="112" t="s">
        <v>13</v>
      </c>
      <c r="C32" s="147">
        <v>1389753</v>
      </c>
      <c r="D32" s="147">
        <v>1389753</v>
      </c>
      <c r="E32" s="97">
        <f t="shared" si="0"/>
        <v>0</v>
      </c>
      <c r="F32" s="135">
        <f t="shared" si="1"/>
        <v>0</v>
      </c>
      <c r="G32" s="138"/>
      <c r="H32" s="132"/>
      <c r="I32" s="113"/>
      <c r="J32" s="113"/>
      <c r="K32" s="113"/>
    </row>
    <row r="33" spans="2:11" s="95" customFormat="1" ht="16.5" customHeight="1">
      <c r="B33" s="102" t="s">
        <v>21</v>
      </c>
      <c r="C33" s="148">
        <v>861647</v>
      </c>
      <c r="D33" s="148">
        <v>861647</v>
      </c>
      <c r="E33" s="100">
        <f t="shared" si="0"/>
        <v>0</v>
      </c>
      <c r="F33" s="133">
        <f t="shared" si="1"/>
        <v>0</v>
      </c>
      <c r="G33" s="137"/>
      <c r="H33" s="132"/>
      <c r="I33" s="86"/>
      <c r="J33" s="86"/>
      <c r="K33" s="86"/>
    </row>
    <row r="34" spans="2:11" s="95" customFormat="1" ht="16.5" customHeight="1" thickBot="1">
      <c r="B34" s="115" t="s">
        <v>22</v>
      </c>
      <c r="C34" s="149">
        <v>528106</v>
      </c>
      <c r="D34" s="149">
        <v>528106</v>
      </c>
      <c r="E34" s="104">
        <f t="shared" si="0"/>
        <v>0</v>
      </c>
      <c r="F34" s="136">
        <f t="shared" si="1"/>
        <v>0</v>
      </c>
      <c r="G34" s="137"/>
      <c r="H34" s="132"/>
      <c r="I34" s="86"/>
      <c r="J34" s="86"/>
      <c r="K34" s="86"/>
    </row>
    <row r="35" spans="2:6" ht="117" customHeight="1" thickBot="1">
      <c r="B35" s="160" t="s">
        <v>70</v>
      </c>
      <c r="C35" s="161"/>
      <c r="D35" s="161"/>
      <c r="E35" s="161"/>
      <c r="F35" s="162"/>
    </row>
    <row r="36" spans="2:6" ht="21.75" customHeight="1">
      <c r="B36" s="118" t="s">
        <v>23</v>
      </c>
      <c r="C36" s="163"/>
      <c r="D36" s="163"/>
      <c r="E36" s="139" t="s">
        <v>24</v>
      </c>
      <c r="F36" s="121">
        <v>42867</v>
      </c>
    </row>
  </sheetData>
  <sheetProtection/>
  <mergeCells count="5">
    <mergeCell ref="B1:F1"/>
    <mergeCell ref="B2:F2"/>
    <mergeCell ref="B4:B5"/>
    <mergeCell ref="B35:F35"/>
    <mergeCell ref="C36:D36"/>
  </mergeCells>
  <printOptions horizontalCentered="1"/>
  <pageMargins left="0.25" right="0.25" top="0.27" bottom="0.3" header="0.12" footer="0.13"/>
  <pageSetup horizontalDpi="600" verticalDpi="600" orientation="portrait" scale="90" r:id="rId1"/>
  <ignoredErrors>
    <ignoredError sqref="D24" formula="1"/>
  </ignoredErrors>
</worksheet>
</file>

<file path=xl/worksheets/sheet6.xml><?xml version="1.0" encoding="utf-8"?>
<worksheet xmlns="http://schemas.openxmlformats.org/spreadsheetml/2006/main" xmlns:r="http://schemas.openxmlformats.org/officeDocument/2006/relationships">
  <sheetPr>
    <tabColor rgb="FFFF0000"/>
  </sheetPr>
  <dimension ref="A1:O37"/>
  <sheetViews>
    <sheetView workbookViewId="0" topLeftCell="B1">
      <selection activeCell="B1" sqref="B1:F1"/>
    </sheetView>
  </sheetViews>
  <sheetFormatPr defaultColWidth="9.140625" defaultRowHeight="12.75"/>
  <cols>
    <col min="1" max="1" width="0" style="0" hidden="1" customWidth="1"/>
    <col min="2" max="2" width="36.00390625" style="0" customWidth="1"/>
    <col min="3" max="3" width="17.7109375" style="0" customWidth="1"/>
    <col min="4" max="4" width="15.7109375" style="0" customWidth="1"/>
    <col min="5" max="5" width="17.28125" style="0" customWidth="1"/>
    <col min="6" max="6" width="16.421875" style="0" customWidth="1"/>
    <col min="7" max="7" width="16.28125" style="0" customWidth="1"/>
  </cols>
  <sheetData>
    <row r="1" spans="1:15" ht="60.75" customHeight="1">
      <c r="A1" s="1"/>
      <c r="B1" s="170" t="s">
        <v>45</v>
      </c>
      <c r="C1" s="171"/>
      <c r="D1" s="172"/>
      <c r="E1" s="172"/>
      <c r="F1" s="173"/>
      <c r="G1" s="1"/>
      <c r="H1" s="1"/>
      <c r="I1" s="1"/>
      <c r="J1" s="1"/>
      <c r="K1" s="1"/>
      <c r="L1" s="1"/>
      <c r="M1" s="1"/>
      <c r="N1" s="1"/>
      <c r="O1" s="1"/>
    </row>
    <row r="2" spans="1:15" ht="16.5" customHeight="1">
      <c r="A2" s="1"/>
      <c r="B2" s="174" t="s">
        <v>41</v>
      </c>
      <c r="C2" s="175"/>
      <c r="D2" s="176"/>
      <c r="E2" s="176"/>
      <c r="F2" s="177"/>
      <c r="G2" s="1"/>
      <c r="H2" s="1"/>
      <c r="I2" s="1"/>
      <c r="J2" s="1"/>
      <c r="K2" s="1"/>
      <c r="L2" s="1"/>
      <c r="M2" s="1"/>
      <c r="N2" s="1"/>
      <c r="O2" s="1"/>
    </row>
    <row r="3" spans="1:15" s="6" customFormat="1" ht="21" customHeight="1" thickBot="1">
      <c r="A3" s="5"/>
      <c r="B3" s="184" t="s">
        <v>53</v>
      </c>
      <c r="C3" s="185"/>
      <c r="D3" s="185"/>
      <c r="E3" s="185"/>
      <c r="F3" s="186"/>
      <c r="G3" s="7"/>
      <c r="H3" s="5" t="s">
        <v>27</v>
      </c>
      <c r="I3" s="5"/>
      <c r="J3" s="5"/>
      <c r="K3" s="5"/>
      <c r="L3" s="5"/>
      <c r="M3" s="5"/>
      <c r="N3" s="5"/>
      <c r="O3" s="5"/>
    </row>
    <row r="4" spans="1:15" ht="13.5" customHeight="1" thickBot="1">
      <c r="A4" s="2"/>
      <c r="B4" s="34" t="s">
        <v>14</v>
      </c>
      <c r="C4" s="34" t="s">
        <v>15</v>
      </c>
      <c r="D4" s="34" t="s">
        <v>16</v>
      </c>
      <c r="E4" s="34" t="s">
        <v>17</v>
      </c>
      <c r="F4" s="34" t="s">
        <v>18</v>
      </c>
      <c r="G4" s="1"/>
      <c r="H4" s="1"/>
      <c r="I4" s="1"/>
      <c r="J4" s="1"/>
      <c r="K4" s="1"/>
      <c r="L4" s="1"/>
      <c r="M4" s="1"/>
      <c r="N4" s="1"/>
      <c r="O4" s="1"/>
    </row>
    <row r="5" spans="2:11" ht="75" customHeight="1" thickBot="1">
      <c r="B5" s="178" t="s">
        <v>0</v>
      </c>
      <c r="C5" s="20" t="s">
        <v>30</v>
      </c>
      <c r="D5" s="20" t="s">
        <v>57</v>
      </c>
      <c r="E5" s="24" t="s">
        <v>39</v>
      </c>
      <c r="F5" s="20" t="s">
        <v>40</v>
      </c>
      <c r="G5" s="57"/>
      <c r="H5" s="56" t="s">
        <v>26</v>
      </c>
      <c r="I5" s="1"/>
      <c r="J5" s="1"/>
      <c r="K5" s="1"/>
    </row>
    <row r="6" spans="2:11" ht="0.75" customHeight="1" hidden="1" thickBot="1">
      <c r="B6" s="179"/>
      <c r="C6" s="53"/>
      <c r="D6" s="53"/>
      <c r="E6" s="25"/>
      <c r="F6" s="19"/>
      <c r="H6" s="1"/>
      <c r="I6" s="1"/>
      <c r="J6" s="1"/>
      <c r="K6" s="1"/>
    </row>
    <row r="7" spans="2:11" s="4" customFormat="1" ht="16.5" customHeight="1">
      <c r="B7" s="14" t="s">
        <v>25</v>
      </c>
      <c r="C7" s="30">
        <v>21265196</v>
      </c>
      <c r="D7" s="30">
        <v>19156845</v>
      </c>
      <c r="E7" s="48">
        <f>D7-C7</f>
        <v>-2108351</v>
      </c>
      <c r="F7" s="40">
        <f>E7/C7</f>
        <v>-0.09914561803239434</v>
      </c>
      <c r="G7" s="58"/>
      <c r="H7" s="46"/>
      <c r="I7" s="3"/>
      <c r="J7" s="3"/>
      <c r="K7" s="3"/>
    </row>
    <row r="8" spans="2:11" s="4" customFormat="1" ht="16.5" customHeight="1">
      <c r="B8" s="15" t="s">
        <v>34</v>
      </c>
      <c r="C8" s="31">
        <v>13822378</v>
      </c>
      <c r="D8" s="31">
        <v>11494107</v>
      </c>
      <c r="E8" s="31">
        <f aca="true" t="shared" si="0" ref="E8:E35">D8-C8</f>
        <v>-2328271</v>
      </c>
      <c r="F8" s="41">
        <f aca="true" t="shared" si="1" ref="F8:F35">E8/C8</f>
        <v>-0.168442145049137</v>
      </c>
      <c r="G8" s="59"/>
      <c r="H8" s="46"/>
      <c r="I8" s="3"/>
      <c r="J8" s="3"/>
      <c r="K8" s="3"/>
    </row>
    <row r="9" spans="2:11" s="4" customFormat="1" ht="16.5" customHeight="1">
      <c r="B9" s="16" t="s">
        <v>3</v>
      </c>
      <c r="C9" s="30">
        <v>12440140</v>
      </c>
      <c r="D9" s="30">
        <v>10344696.6</v>
      </c>
      <c r="E9" s="30">
        <f t="shared" si="0"/>
        <v>-2095443.4000000004</v>
      </c>
      <c r="F9" s="42">
        <f t="shared" si="1"/>
        <v>-0.1684421075647059</v>
      </c>
      <c r="G9" s="58"/>
      <c r="H9" s="46"/>
      <c r="I9" s="3"/>
      <c r="J9" s="3"/>
      <c r="K9" s="3"/>
    </row>
    <row r="10" spans="2:11" s="4" customFormat="1" ht="16.5" customHeight="1">
      <c r="B10" s="16" t="s">
        <v>4</v>
      </c>
      <c r="C10" s="30">
        <v>1382238</v>
      </c>
      <c r="D10" s="30">
        <v>1149410.4000000004</v>
      </c>
      <c r="E10" s="30">
        <f t="shared" si="0"/>
        <v>-232827.59999999963</v>
      </c>
      <c r="F10" s="42">
        <f t="shared" si="1"/>
        <v>-0.1684424824089626</v>
      </c>
      <c r="G10" s="58"/>
      <c r="H10" s="46"/>
      <c r="I10" s="3"/>
      <c r="J10" s="3"/>
      <c r="K10" s="3"/>
    </row>
    <row r="11" spans="2:11" s="4" customFormat="1" ht="16.5" customHeight="1">
      <c r="B11" s="15" t="s">
        <v>5</v>
      </c>
      <c r="C11" s="30">
        <v>5316298</v>
      </c>
      <c r="D11" s="30">
        <v>4789211.5</v>
      </c>
      <c r="E11" s="30">
        <f t="shared" si="0"/>
        <v>-527086.5</v>
      </c>
      <c r="F11" s="42">
        <f t="shared" si="1"/>
        <v>-0.09914540155574424</v>
      </c>
      <c r="G11" s="58"/>
      <c r="H11" s="46"/>
      <c r="I11" s="3"/>
      <c r="J11" s="3"/>
      <c r="K11" s="3"/>
    </row>
    <row r="12" spans="2:11" s="4" customFormat="1" ht="16.5" customHeight="1" thickBot="1">
      <c r="B12" s="45" t="s">
        <v>32</v>
      </c>
      <c r="C12" s="32">
        <v>2126520</v>
      </c>
      <c r="D12" s="32">
        <v>2873525.5</v>
      </c>
      <c r="E12" s="32">
        <f t="shared" si="0"/>
        <v>747005.5</v>
      </c>
      <c r="F12" s="43">
        <f t="shared" si="1"/>
        <v>0.3512807309595019</v>
      </c>
      <c r="G12" s="58"/>
      <c r="H12" s="46"/>
      <c r="I12" s="3"/>
      <c r="J12" s="3"/>
      <c r="K12" s="3"/>
    </row>
    <row r="13" spans="2:11" s="4" customFormat="1" ht="16.5" customHeight="1">
      <c r="B13" s="14" t="s">
        <v>20</v>
      </c>
      <c r="C13" s="33">
        <v>14722745</v>
      </c>
      <c r="D13" s="33">
        <v>13851084</v>
      </c>
      <c r="E13" s="48">
        <f t="shared" si="0"/>
        <v>-871661</v>
      </c>
      <c r="F13" s="40">
        <f t="shared" si="1"/>
        <v>-0.05920505992598527</v>
      </c>
      <c r="G13" s="22"/>
      <c r="H13" s="46"/>
      <c r="I13" s="3"/>
      <c r="J13" s="3"/>
      <c r="K13" s="3"/>
    </row>
    <row r="14" spans="2:11" s="4" customFormat="1" ht="16.5" customHeight="1">
      <c r="B14" s="15" t="s">
        <v>35</v>
      </c>
      <c r="C14" s="31">
        <v>13250470</v>
      </c>
      <c r="D14" s="31">
        <v>11773421.45</v>
      </c>
      <c r="E14" s="31">
        <f t="shared" si="0"/>
        <v>-1477048.5500000007</v>
      </c>
      <c r="F14" s="41">
        <f t="shared" si="1"/>
        <v>-0.11147140818401165</v>
      </c>
      <c r="G14" s="22"/>
      <c r="H14" s="46"/>
      <c r="I14" s="3"/>
      <c r="J14" s="3"/>
      <c r="K14" s="3"/>
    </row>
    <row r="15" spans="2:11" s="4" customFormat="1" ht="16.5" customHeight="1">
      <c r="B15" s="16" t="s">
        <v>3</v>
      </c>
      <c r="C15" s="30">
        <v>11925423</v>
      </c>
      <c r="D15" s="30">
        <v>10596079.004999999</v>
      </c>
      <c r="E15" s="30">
        <f t="shared" si="0"/>
        <v>-1329343.995000001</v>
      </c>
      <c r="F15" s="42">
        <f t="shared" si="1"/>
        <v>-0.11147143334035203</v>
      </c>
      <c r="G15" s="22"/>
      <c r="H15" s="46"/>
      <c r="I15" s="3"/>
      <c r="J15" s="3"/>
      <c r="K15" s="3"/>
    </row>
    <row r="16" spans="2:11" s="4" customFormat="1" ht="16.5" customHeight="1">
      <c r="B16" s="16" t="s">
        <v>4</v>
      </c>
      <c r="C16" s="30">
        <v>1325047</v>
      </c>
      <c r="D16" s="30">
        <v>1177342.4450000003</v>
      </c>
      <c r="E16" s="30">
        <f t="shared" si="0"/>
        <v>-147704.5549999997</v>
      </c>
      <c r="F16" s="42">
        <f t="shared" si="1"/>
        <v>-0.11147118177694806</v>
      </c>
      <c r="G16" s="22"/>
      <c r="H16" s="46"/>
      <c r="I16" s="3"/>
      <c r="J16" s="3"/>
      <c r="K16" s="3"/>
    </row>
    <row r="17" spans="2:11" s="4" customFormat="1" ht="16.5" customHeight="1" thickBot="1">
      <c r="B17" s="45" t="s">
        <v>33</v>
      </c>
      <c r="C17" s="32">
        <v>1472275</v>
      </c>
      <c r="D17" s="32">
        <v>2077662.55</v>
      </c>
      <c r="E17" s="32">
        <f t="shared" si="0"/>
        <v>605387.55</v>
      </c>
      <c r="F17" s="43">
        <f t="shared" si="1"/>
        <v>0.41119189689426233</v>
      </c>
      <c r="G17" s="22"/>
      <c r="H17" s="46"/>
      <c r="I17" s="3"/>
      <c r="J17" s="3"/>
      <c r="K17" s="3"/>
    </row>
    <row r="18" spans="2:11" s="4" customFormat="1" ht="16.5" customHeight="1">
      <c r="B18" s="14" t="s">
        <v>1</v>
      </c>
      <c r="C18" s="33">
        <v>16504685</v>
      </c>
      <c r="D18" s="33">
        <v>15595256</v>
      </c>
      <c r="E18" s="48">
        <f t="shared" si="0"/>
        <v>-909429</v>
      </c>
      <c r="F18" s="40">
        <f t="shared" si="1"/>
        <v>-0.05510126367149691</v>
      </c>
      <c r="G18" s="22"/>
      <c r="H18" s="46"/>
      <c r="I18" s="3"/>
      <c r="J18" s="3"/>
      <c r="K18" s="3"/>
    </row>
    <row r="19" spans="2:11" s="4" customFormat="1" ht="16.5" customHeight="1">
      <c r="B19" s="15" t="s">
        <v>35</v>
      </c>
      <c r="C19" s="31">
        <v>14854217</v>
      </c>
      <c r="D19" s="31">
        <v>13255968</v>
      </c>
      <c r="E19" s="31">
        <f t="shared" si="0"/>
        <v>-1598249</v>
      </c>
      <c r="F19" s="41">
        <f t="shared" si="1"/>
        <v>-0.10759564102234402</v>
      </c>
      <c r="G19" s="22"/>
      <c r="H19" s="46"/>
      <c r="I19" s="3"/>
      <c r="J19" s="3"/>
      <c r="K19" s="3"/>
    </row>
    <row r="20" spans="2:11" s="4" customFormat="1" ht="16.5" customHeight="1">
      <c r="B20" s="16" t="s">
        <v>3</v>
      </c>
      <c r="C20" s="30">
        <v>13368795</v>
      </c>
      <c r="D20" s="30">
        <v>11930371</v>
      </c>
      <c r="E20" s="30">
        <f t="shared" si="0"/>
        <v>-1438424</v>
      </c>
      <c r="F20" s="42">
        <f t="shared" si="1"/>
        <v>-0.10759563595671862</v>
      </c>
      <c r="G20" s="55"/>
      <c r="H20" s="46"/>
      <c r="I20" s="3"/>
      <c r="J20" s="3"/>
      <c r="K20" s="3"/>
    </row>
    <row r="21" spans="2:11" s="4" customFormat="1" ht="16.5" customHeight="1">
      <c r="B21" s="16" t="s">
        <v>4</v>
      </c>
      <c r="C21" s="30">
        <v>1485422</v>
      </c>
      <c r="D21" s="30">
        <v>1325597</v>
      </c>
      <c r="E21" s="30">
        <f t="shared" si="0"/>
        <v>-159825</v>
      </c>
      <c r="F21" s="42">
        <f t="shared" si="1"/>
        <v>-0.10759568661296251</v>
      </c>
      <c r="G21" s="22"/>
      <c r="H21" s="46"/>
      <c r="I21" s="3"/>
      <c r="J21" s="3"/>
      <c r="K21" s="3"/>
    </row>
    <row r="22" spans="2:11" s="4" customFormat="1" ht="16.5" customHeight="1" thickBot="1">
      <c r="B22" s="45" t="s">
        <v>33</v>
      </c>
      <c r="C22" s="32">
        <v>1650468</v>
      </c>
      <c r="D22" s="32">
        <v>2339288</v>
      </c>
      <c r="E22" s="32">
        <f t="shared" si="0"/>
        <v>688820</v>
      </c>
      <c r="F22" s="43">
        <f t="shared" si="1"/>
        <v>0.41734829151489156</v>
      </c>
      <c r="G22" s="22"/>
      <c r="H22" s="46"/>
      <c r="I22" s="3"/>
      <c r="J22" s="3"/>
      <c r="K22" s="3"/>
    </row>
    <row r="23" spans="2:11" s="4" customFormat="1" ht="16.5" customHeight="1">
      <c r="B23" s="14" t="s">
        <v>2</v>
      </c>
      <c r="C23" s="33">
        <v>52492626</v>
      </c>
      <c r="D23" s="33">
        <v>48603185</v>
      </c>
      <c r="E23" s="48">
        <f t="shared" si="0"/>
        <v>-3889441</v>
      </c>
      <c r="F23" s="40">
        <f t="shared" si="1"/>
        <v>-0.0740949976478601</v>
      </c>
      <c r="G23" s="22"/>
      <c r="H23" s="46"/>
      <c r="I23" s="3"/>
      <c r="J23" s="3"/>
      <c r="K23" s="3"/>
    </row>
    <row r="24" spans="2:11" s="4" customFormat="1" ht="16.5" customHeight="1">
      <c r="B24" s="15" t="s">
        <v>6</v>
      </c>
      <c r="C24" s="31">
        <v>41927065</v>
      </c>
      <c r="D24" s="49">
        <v>36523496.45</v>
      </c>
      <c r="E24" s="31">
        <f t="shared" si="0"/>
        <v>-5403568.549999997</v>
      </c>
      <c r="F24" s="41">
        <f t="shared" si="1"/>
        <v>-0.12888020065320568</v>
      </c>
      <c r="G24" s="22"/>
      <c r="H24" s="46"/>
      <c r="I24" s="3"/>
      <c r="J24" s="3"/>
      <c r="K24" s="3"/>
    </row>
    <row r="25" spans="2:11" s="4" customFormat="1" ht="16.5" customHeight="1">
      <c r="B25" s="16" t="s">
        <v>7</v>
      </c>
      <c r="C25" s="30">
        <v>37734358</v>
      </c>
      <c r="D25" s="33">
        <v>32871146.604999997</v>
      </c>
      <c r="E25" s="30">
        <f t="shared" si="0"/>
        <v>-4863211.395000003</v>
      </c>
      <c r="F25" s="42">
        <f t="shared" si="1"/>
        <v>-0.12888019441062185</v>
      </c>
      <c r="G25" s="22"/>
      <c r="H25" s="46"/>
      <c r="I25" s="3"/>
      <c r="J25" s="3"/>
      <c r="K25" s="3"/>
    </row>
    <row r="26" spans="2:11" s="4" customFormat="1" ht="16.5" customHeight="1">
      <c r="B26" s="16" t="s">
        <v>8</v>
      </c>
      <c r="C26" s="30">
        <v>4192707</v>
      </c>
      <c r="D26" s="33">
        <v>3652349.8450000063</v>
      </c>
      <c r="E26" s="30">
        <f t="shared" si="0"/>
        <v>-540357.1549999937</v>
      </c>
      <c r="F26" s="42">
        <f t="shared" si="1"/>
        <v>-0.12888025683645285</v>
      </c>
      <c r="G26" s="22"/>
      <c r="H26" s="46"/>
      <c r="I26" s="3"/>
      <c r="J26" s="3"/>
      <c r="K26" s="3"/>
    </row>
    <row r="27" spans="2:11" s="4" customFormat="1" ht="16.5" customHeight="1">
      <c r="B27" s="15" t="s">
        <v>9</v>
      </c>
      <c r="C27" s="30">
        <v>5316298</v>
      </c>
      <c r="D27" s="33">
        <v>4789211.5</v>
      </c>
      <c r="E27" s="30">
        <f t="shared" si="0"/>
        <v>-527086.5</v>
      </c>
      <c r="F27" s="42">
        <f t="shared" si="1"/>
        <v>-0.09914540155574424</v>
      </c>
      <c r="G27" s="22"/>
      <c r="H27" s="46"/>
      <c r="I27" s="3"/>
      <c r="J27" s="3"/>
      <c r="K27" s="3"/>
    </row>
    <row r="28" spans="2:11" s="4" customFormat="1" ht="16.5" customHeight="1" thickBot="1">
      <c r="B28" s="45" t="s">
        <v>32</v>
      </c>
      <c r="C28" s="32">
        <v>5249263</v>
      </c>
      <c r="D28" s="52">
        <v>7290476.05</v>
      </c>
      <c r="E28" s="32">
        <f t="shared" si="0"/>
        <v>2041213.0499999998</v>
      </c>
      <c r="F28" s="43">
        <f t="shared" si="1"/>
        <v>0.3888570738406515</v>
      </c>
      <c r="G28" s="22"/>
      <c r="H28" s="46"/>
      <c r="I28" s="3"/>
      <c r="J28" s="3"/>
      <c r="K28" s="3"/>
    </row>
    <row r="29" spans="2:11" s="4" customFormat="1" ht="16.5" customHeight="1">
      <c r="B29" s="14" t="s">
        <v>19</v>
      </c>
      <c r="C29" s="33">
        <v>13585040</v>
      </c>
      <c r="D29" s="48">
        <v>13897531</v>
      </c>
      <c r="E29" s="48">
        <f t="shared" si="0"/>
        <v>312491</v>
      </c>
      <c r="F29" s="40">
        <f t="shared" si="1"/>
        <v>0.023002582252242172</v>
      </c>
      <c r="G29" s="22"/>
      <c r="H29" s="46"/>
      <c r="I29" s="3"/>
      <c r="J29" s="3"/>
      <c r="K29" s="3"/>
    </row>
    <row r="30" spans="2:11" s="9" customFormat="1" ht="16.5" customHeight="1">
      <c r="B30" s="17" t="s">
        <v>10</v>
      </c>
      <c r="C30" s="30">
        <v>12226536</v>
      </c>
      <c r="D30" s="30">
        <v>12507778</v>
      </c>
      <c r="E30" s="30">
        <f t="shared" si="0"/>
        <v>281242</v>
      </c>
      <c r="F30" s="42">
        <f t="shared" si="1"/>
        <v>0.02300259043117364</v>
      </c>
      <c r="G30" s="23"/>
      <c r="H30" s="46"/>
      <c r="I30" s="8"/>
      <c r="J30" s="8"/>
      <c r="K30" s="8"/>
    </row>
    <row r="31" spans="2:11" s="9" customFormat="1" ht="16.5" customHeight="1">
      <c r="B31" s="16" t="s">
        <v>11</v>
      </c>
      <c r="C31" s="31">
        <v>9781229</v>
      </c>
      <c r="D31" s="31">
        <v>10006222</v>
      </c>
      <c r="E31" s="31">
        <f t="shared" si="0"/>
        <v>224993</v>
      </c>
      <c r="F31" s="41">
        <f t="shared" si="1"/>
        <v>0.023002528618847388</v>
      </c>
      <c r="G31" s="23"/>
      <c r="H31" s="46"/>
      <c r="I31" s="8"/>
      <c r="J31" s="8"/>
      <c r="K31" s="8"/>
    </row>
    <row r="32" spans="2:11" s="9" customFormat="1" ht="16.5" customHeight="1">
      <c r="B32" s="16" t="s">
        <v>12</v>
      </c>
      <c r="C32" s="30">
        <v>2445307</v>
      </c>
      <c r="D32" s="30">
        <v>2501556</v>
      </c>
      <c r="E32" s="30">
        <f t="shared" si="0"/>
        <v>56249</v>
      </c>
      <c r="F32" s="42">
        <f t="shared" si="1"/>
        <v>0.02300283768050392</v>
      </c>
      <c r="G32" s="23"/>
      <c r="H32" s="46"/>
      <c r="I32" s="8"/>
      <c r="J32" s="8"/>
      <c r="K32" s="8"/>
    </row>
    <row r="33" spans="2:11" s="9" customFormat="1" ht="16.5" customHeight="1">
      <c r="B33" s="17" t="s">
        <v>13</v>
      </c>
      <c r="C33" s="30">
        <v>1358504</v>
      </c>
      <c r="D33" s="30">
        <v>1389753</v>
      </c>
      <c r="E33" s="30">
        <f t="shared" si="0"/>
        <v>31249</v>
      </c>
      <c r="F33" s="42">
        <f t="shared" si="1"/>
        <v>0.023002508641858987</v>
      </c>
      <c r="G33" s="23"/>
      <c r="H33" s="46"/>
      <c r="I33" s="8"/>
      <c r="J33" s="8"/>
      <c r="K33" s="8"/>
    </row>
    <row r="34" spans="2:11" s="4" customFormat="1" ht="16.5" customHeight="1">
      <c r="B34" s="16" t="s">
        <v>21</v>
      </c>
      <c r="C34" s="31">
        <v>842272</v>
      </c>
      <c r="D34" s="31">
        <v>861647</v>
      </c>
      <c r="E34" s="31">
        <f t="shared" si="0"/>
        <v>19375</v>
      </c>
      <c r="F34" s="41">
        <f t="shared" si="1"/>
        <v>0.023003257854944722</v>
      </c>
      <c r="G34" s="22"/>
      <c r="H34" s="46"/>
      <c r="I34" s="3"/>
      <c r="J34" s="3"/>
      <c r="K34" s="3"/>
    </row>
    <row r="35" spans="2:11" s="4" customFormat="1" ht="16.5" customHeight="1" thickBot="1">
      <c r="B35" s="18" t="s">
        <v>22</v>
      </c>
      <c r="C35" s="32">
        <v>516232</v>
      </c>
      <c r="D35" s="32">
        <v>528106</v>
      </c>
      <c r="E35" s="32">
        <f t="shared" si="0"/>
        <v>11874</v>
      </c>
      <c r="F35" s="43">
        <f t="shared" si="1"/>
        <v>0.023001286243394443</v>
      </c>
      <c r="G35" s="22"/>
      <c r="H35" s="46"/>
      <c r="I35" s="3"/>
      <c r="J35" s="3"/>
      <c r="K35" s="3"/>
    </row>
    <row r="36" spans="2:6" ht="179.25" customHeight="1">
      <c r="B36" s="180" t="s">
        <v>56</v>
      </c>
      <c r="C36" s="181"/>
      <c r="D36" s="181"/>
      <c r="E36" s="181"/>
      <c r="F36" s="182"/>
    </row>
    <row r="37" spans="2:6" ht="15" customHeight="1">
      <c r="B37" s="21" t="s">
        <v>23</v>
      </c>
      <c r="C37" s="183"/>
      <c r="D37" s="183"/>
      <c r="E37" s="36" t="s">
        <v>24</v>
      </c>
      <c r="F37" s="50">
        <v>42657</v>
      </c>
    </row>
  </sheetData>
  <sheetProtection/>
  <mergeCells count="6">
    <mergeCell ref="B1:F1"/>
    <mergeCell ref="B2:F2"/>
    <mergeCell ref="B5:B6"/>
    <mergeCell ref="B36:F36"/>
    <mergeCell ref="C37:D37"/>
    <mergeCell ref="B3:F3"/>
  </mergeCells>
  <printOptions horizontalCentered="1"/>
  <pageMargins left="0.25" right="0.25" top="0.27" bottom="0.3" header="0.12" footer="0.13"/>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tabColor rgb="FFFF0000"/>
  </sheetPr>
  <dimension ref="A1:N38"/>
  <sheetViews>
    <sheetView workbookViewId="0" topLeftCell="B13">
      <selection activeCell="H9" sqref="H9"/>
    </sheetView>
  </sheetViews>
  <sheetFormatPr defaultColWidth="9.140625" defaultRowHeight="12.75"/>
  <cols>
    <col min="1" max="1" width="0" style="0" hidden="1" customWidth="1"/>
    <col min="2" max="2" width="36.57421875" style="0" customWidth="1"/>
    <col min="3" max="3" width="16.7109375" style="0" customWidth="1"/>
    <col min="4" max="4" width="16.8515625" style="0" customWidth="1"/>
    <col min="5" max="5" width="19.28125" style="0" customWidth="1"/>
    <col min="7" max="7" width="14.421875" style="0" customWidth="1"/>
  </cols>
  <sheetData>
    <row r="1" spans="1:14" ht="69" customHeight="1">
      <c r="A1" s="1"/>
      <c r="B1" s="170" t="s">
        <v>55</v>
      </c>
      <c r="C1" s="187"/>
      <c r="D1" s="187"/>
      <c r="E1" s="188"/>
      <c r="F1" s="1"/>
      <c r="G1" s="3"/>
      <c r="H1" s="1"/>
      <c r="I1" s="1"/>
      <c r="J1" s="1"/>
      <c r="K1" s="1"/>
      <c r="L1" s="1"/>
      <c r="M1" s="1"/>
      <c r="N1" s="1"/>
    </row>
    <row r="2" spans="1:14" s="6" customFormat="1" ht="42.75" customHeight="1" thickBot="1">
      <c r="A2" s="5"/>
      <c r="B2" s="189" t="s">
        <v>54</v>
      </c>
      <c r="C2" s="190"/>
      <c r="D2" s="190"/>
      <c r="E2" s="191"/>
      <c r="F2" s="5"/>
      <c r="G2" s="5"/>
      <c r="H2" s="5"/>
      <c r="I2" s="5"/>
      <c r="J2" s="5"/>
      <c r="K2" s="5"/>
      <c r="L2" s="5"/>
      <c r="M2" s="5"/>
      <c r="N2" s="5"/>
    </row>
    <row r="3" spans="1:14" ht="13.5" customHeight="1" thickBot="1">
      <c r="A3" s="2"/>
      <c r="B3" s="34" t="s">
        <v>14</v>
      </c>
      <c r="C3" s="34" t="s">
        <v>15</v>
      </c>
      <c r="D3" s="34" t="s">
        <v>16</v>
      </c>
      <c r="E3" s="34" t="s">
        <v>17</v>
      </c>
      <c r="F3" s="1"/>
      <c r="G3" s="1"/>
      <c r="H3" s="1"/>
      <c r="I3" s="1"/>
      <c r="J3" s="1"/>
      <c r="K3" s="1"/>
      <c r="L3" s="1"/>
      <c r="M3" s="1"/>
      <c r="N3" s="1"/>
    </row>
    <row r="4" spans="2:10" ht="75" customHeight="1" thickBot="1">
      <c r="B4" s="178" t="s">
        <v>0</v>
      </c>
      <c r="C4" s="20" t="s">
        <v>52</v>
      </c>
      <c r="D4" s="20" t="s">
        <v>37</v>
      </c>
      <c r="E4" s="20" t="s">
        <v>51</v>
      </c>
      <c r="F4" s="1"/>
      <c r="G4" s="1"/>
      <c r="H4" s="1"/>
      <c r="I4" s="1"/>
      <c r="J4" s="1"/>
    </row>
    <row r="5" spans="2:10" ht="0.75" customHeight="1" hidden="1" thickBot="1">
      <c r="B5" s="179"/>
      <c r="C5" s="54"/>
      <c r="D5" s="54"/>
      <c r="E5" s="12"/>
      <c r="F5" s="1"/>
      <c r="G5" s="1"/>
      <c r="H5" s="1"/>
      <c r="I5" s="1"/>
      <c r="J5" s="1"/>
    </row>
    <row r="6" spans="2:10" s="4" customFormat="1" ht="16.5" customHeight="1">
      <c r="B6" s="14" t="s">
        <v>25</v>
      </c>
      <c r="C6" s="30">
        <f>D6+E6</f>
        <v>19156845</v>
      </c>
      <c r="D6" s="30">
        <v>3039955</v>
      </c>
      <c r="E6" s="26">
        <v>16116890</v>
      </c>
      <c r="F6" s="3"/>
      <c r="G6" s="3"/>
      <c r="H6" s="3"/>
      <c r="I6" s="3"/>
      <c r="J6" s="3"/>
    </row>
    <row r="7" spans="2:10" s="4" customFormat="1" ht="16.5" customHeight="1">
      <c r="B7" s="15" t="s">
        <v>34</v>
      </c>
      <c r="C7" s="31">
        <f aca="true" t="shared" si="0" ref="C7:C34">D7+E7</f>
        <v>11494107</v>
      </c>
      <c r="D7" s="31">
        <f>ROUND(D6*0.6,0)</f>
        <v>1823973</v>
      </c>
      <c r="E7" s="35">
        <v>9670134</v>
      </c>
      <c r="F7" s="3"/>
      <c r="G7" s="3"/>
      <c r="H7" s="3"/>
      <c r="I7" s="3"/>
      <c r="J7" s="3"/>
    </row>
    <row r="8" spans="2:10" s="4" customFormat="1" ht="16.5" customHeight="1">
      <c r="B8" s="16" t="s">
        <v>3</v>
      </c>
      <c r="C8" s="30">
        <f t="shared" si="0"/>
        <v>10344696.6</v>
      </c>
      <c r="D8" s="30">
        <f>ROUND(D7*0.9,0)</f>
        <v>1641576</v>
      </c>
      <c r="E8" s="27">
        <v>8703120.6</v>
      </c>
      <c r="F8" s="3"/>
      <c r="G8" s="3"/>
      <c r="H8" s="3"/>
      <c r="I8" s="3"/>
      <c r="J8" s="3"/>
    </row>
    <row r="9" spans="2:10" s="4" customFormat="1" ht="16.5" customHeight="1">
      <c r="B9" s="16" t="s">
        <v>4</v>
      </c>
      <c r="C9" s="30">
        <f t="shared" si="0"/>
        <v>1149410.4000000004</v>
      </c>
      <c r="D9" s="30">
        <f>D7-D8</f>
        <v>182397</v>
      </c>
      <c r="E9" s="27">
        <v>967013.4000000004</v>
      </c>
      <c r="F9" s="3"/>
      <c r="G9" s="3"/>
      <c r="H9" s="3"/>
      <c r="I9" s="3"/>
      <c r="J9" s="3"/>
    </row>
    <row r="10" spans="2:10" s="4" customFormat="1" ht="16.5" customHeight="1">
      <c r="B10" s="15" t="s">
        <v>5</v>
      </c>
      <c r="C10" s="30">
        <f t="shared" si="0"/>
        <v>4789211.5</v>
      </c>
      <c r="D10" s="30">
        <f>ROUND(D6*0.25,0)</f>
        <v>759989</v>
      </c>
      <c r="E10" s="27">
        <v>4029222.5</v>
      </c>
      <c r="F10" s="3"/>
      <c r="G10" s="3"/>
      <c r="H10" s="3"/>
      <c r="I10" s="3"/>
      <c r="J10" s="3"/>
    </row>
    <row r="11" spans="2:10" s="4" customFormat="1" ht="16.5" customHeight="1" thickBot="1">
      <c r="B11" s="45" t="s">
        <v>32</v>
      </c>
      <c r="C11" s="77">
        <f t="shared" si="0"/>
        <v>2873525.5</v>
      </c>
      <c r="D11" s="32">
        <f>ROUND(D6*0.15,0)</f>
        <v>455993</v>
      </c>
      <c r="E11" s="28">
        <v>2417532.5</v>
      </c>
      <c r="F11" s="3"/>
      <c r="G11" s="3"/>
      <c r="H11" s="3"/>
      <c r="I11" s="3"/>
      <c r="J11" s="3"/>
    </row>
    <row r="12" spans="2:10" s="4" customFormat="1" ht="16.5" customHeight="1">
      <c r="B12" s="14" t="s">
        <v>20</v>
      </c>
      <c r="C12" s="48">
        <f t="shared" si="0"/>
        <v>13851084</v>
      </c>
      <c r="D12" s="33">
        <v>1771467</v>
      </c>
      <c r="E12" s="29">
        <v>12079617</v>
      </c>
      <c r="F12" s="3"/>
      <c r="G12" s="3"/>
      <c r="H12" s="3"/>
      <c r="I12" s="3"/>
      <c r="J12" s="3"/>
    </row>
    <row r="13" spans="2:10" s="4" customFormat="1" ht="16.5" customHeight="1">
      <c r="B13" s="15" t="s">
        <v>35</v>
      </c>
      <c r="C13" s="31">
        <f t="shared" si="0"/>
        <v>11773421.45</v>
      </c>
      <c r="D13" s="31">
        <f>ROUND(D12*0.85,0)</f>
        <v>1505747</v>
      </c>
      <c r="E13" s="35">
        <v>10267674.45</v>
      </c>
      <c r="F13" s="3"/>
      <c r="G13" s="3"/>
      <c r="H13" s="3"/>
      <c r="I13" s="3"/>
      <c r="J13" s="3"/>
    </row>
    <row r="14" spans="2:10" s="4" customFormat="1" ht="16.5" customHeight="1">
      <c r="B14" s="16" t="s">
        <v>3</v>
      </c>
      <c r="C14" s="30">
        <f t="shared" si="0"/>
        <v>10596079.004999999</v>
      </c>
      <c r="D14" s="30">
        <f>ROUND(D13*0.9,0)</f>
        <v>1355172</v>
      </c>
      <c r="E14" s="27">
        <v>9240907.004999999</v>
      </c>
      <c r="F14" s="3"/>
      <c r="G14" s="3"/>
      <c r="H14" s="3"/>
      <c r="I14" s="3"/>
      <c r="J14" s="3"/>
    </row>
    <row r="15" spans="2:10" s="4" customFormat="1" ht="16.5" customHeight="1">
      <c r="B15" s="16" t="s">
        <v>4</v>
      </c>
      <c r="C15" s="30">
        <f t="shared" si="0"/>
        <v>1177342.4450000003</v>
      </c>
      <c r="D15" s="30">
        <f>D13-D14</f>
        <v>150575</v>
      </c>
      <c r="E15" s="27">
        <v>1026767.4450000003</v>
      </c>
      <c r="F15" s="3"/>
      <c r="G15" s="44"/>
      <c r="H15" s="3"/>
      <c r="I15" s="3"/>
      <c r="J15" s="3"/>
    </row>
    <row r="16" spans="2:10" s="4" customFormat="1" ht="16.5" customHeight="1" thickBot="1">
      <c r="B16" s="45" t="s">
        <v>33</v>
      </c>
      <c r="C16" s="77">
        <f t="shared" si="0"/>
        <v>2077662.55</v>
      </c>
      <c r="D16" s="32">
        <f>ROUND(D12*0.15,0)</f>
        <v>265720</v>
      </c>
      <c r="E16" s="28">
        <v>1811942.55</v>
      </c>
      <c r="F16" s="3"/>
      <c r="G16" s="3"/>
      <c r="H16" s="3"/>
      <c r="I16" s="3"/>
      <c r="J16" s="3"/>
    </row>
    <row r="17" spans="2:10" s="4" customFormat="1" ht="16.5" customHeight="1">
      <c r="B17" s="14" t="s">
        <v>1</v>
      </c>
      <c r="C17" s="48">
        <f t="shared" si="0"/>
        <v>15595256</v>
      </c>
      <c r="D17" s="33">
        <v>15595256</v>
      </c>
      <c r="E17" s="37"/>
      <c r="F17" s="3"/>
      <c r="G17" s="3"/>
      <c r="H17" s="3"/>
      <c r="I17" s="3"/>
      <c r="J17" s="3"/>
    </row>
    <row r="18" spans="2:10" s="4" customFormat="1" ht="16.5" customHeight="1">
      <c r="B18" s="15" t="s">
        <v>35</v>
      </c>
      <c r="C18" s="31">
        <f t="shared" si="0"/>
        <v>13255968</v>
      </c>
      <c r="D18" s="31">
        <f>ROUND(D17*0.85,0)</f>
        <v>13255968</v>
      </c>
      <c r="E18" s="38"/>
      <c r="F18" s="3"/>
      <c r="G18" s="3"/>
      <c r="H18" s="3"/>
      <c r="I18" s="3"/>
      <c r="J18" s="3"/>
    </row>
    <row r="19" spans="2:10" s="4" customFormat="1" ht="16.5" customHeight="1">
      <c r="B19" s="16" t="s">
        <v>3</v>
      </c>
      <c r="C19" s="30">
        <f t="shared" si="0"/>
        <v>11930371</v>
      </c>
      <c r="D19" s="30">
        <f>ROUND(D18*0.9,0)</f>
        <v>11930371</v>
      </c>
      <c r="E19" s="38"/>
      <c r="F19" s="3"/>
      <c r="G19" s="3"/>
      <c r="H19" s="3"/>
      <c r="I19" s="3"/>
      <c r="J19" s="3"/>
    </row>
    <row r="20" spans="2:10" s="4" customFormat="1" ht="16.5" customHeight="1">
      <c r="B20" s="16" t="s">
        <v>4</v>
      </c>
      <c r="C20" s="30">
        <f t="shared" si="0"/>
        <v>1325597</v>
      </c>
      <c r="D20" s="30">
        <f>D18-D19</f>
        <v>1325597</v>
      </c>
      <c r="E20" s="38"/>
      <c r="F20" s="3"/>
      <c r="G20" s="3"/>
      <c r="H20" s="3"/>
      <c r="I20" s="3"/>
      <c r="J20" s="3"/>
    </row>
    <row r="21" spans="2:10" s="4" customFormat="1" ht="16.5" customHeight="1" thickBot="1">
      <c r="B21" s="45" t="s">
        <v>33</v>
      </c>
      <c r="C21" s="77">
        <f t="shared" si="0"/>
        <v>2339288</v>
      </c>
      <c r="D21" s="32">
        <f>ROUND(D17*0.15,0)</f>
        <v>2339288</v>
      </c>
      <c r="E21" s="39"/>
      <c r="F21" s="3"/>
      <c r="G21" s="3"/>
      <c r="H21" s="3"/>
      <c r="I21" s="3"/>
      <c r="J21" s="3"/>
    </row>
    <row r="22" spans="2:10" s="4" customFormat="1" ht="16.5" customHeight="1">
      <c r="B22" s="14" t="s">
        <v>2</v>
      </c>
      <c r="C22" s="48">
        <f t="shared" si="0"/>
        <v>48603185</v>
      </c>
      <c r="D22" s="33">
        <f>D6+D12+D17</f>
        <v>20406678</v>
      </c>
      <c r="E22" s="73">
        <f>E6+E12</f>
        <v>28196507</v>
      </c>
      <c r="F22" s="3"/>
      <c r="G22" s="3"/>
      <c r="H22" s="3"/>
      <c r="I22" s="3"/>
      <c r="J22" s="3"/>
    </row>
    <row r="23" spans="2:10" s="4" customFormat="1" ht="16.5" customHeight="1">
      <c r="B23" s="15" t="s">
        <v>6</v>
      </c>
      <c r="C23" s="31">
        <f t="shared" si="0"/>
        <v>36523496.45</v>
      </c>
      <c r="D23" s="31">
        <f>D7+D13+D18</f>
        <v>16585688</v>
      </c>
      <c r="E23" s="74">
        <f>E7+E13</f>
        <v>19937808.45</v>
      </c>
      <c r="F23" s="3"/>
      <c r="G23" s="3"/>
      <c r="H23" s="3"/>
      <c r="I23" s="3"/>
      <c r="J23" s="3"/>
    </row>
    <row r="24" spans="2:10" s="4" customFormat="1" ht="16.5" customHeight="1">
      <c r="B24" s="16" t="s">
        <v>7</v>
      </c>
      <c r="C24" s="30">
        <f t="shared" si="0"/>
        <v>32871146.604999997</v>
      </c>
      <c r="D24" s="30">
        <f>D8+D14+D19</f>
        <v>14927119</v>
      </c>
      <c r="E24" s="75">
        <f>E8+E14</f>
        <v>17944027.604999997</v>
      </c>
      <c r="F24" s="3"/>
      <c r="G24" s="3"/>
      <c r="H24" s="3"/>
      <c r="I24" s="3"/>
      <c r="J24" s="3"/>
    </row>
    <row r="25" spans="2:10" s="4" customFormat="1" ht="16.5" customHeight="1">
      <c r="B25" s="16" t="s">
        <v>8</v>
      </c>
      <c r="C25" s="30">
        <f t="shared" si="0"/>
        <v>3652349.8450000007</v>
      </c>
      <c r="D25" s="30">
        <f>D9+D15+D20</f>
        <v>1658569</v>
      </c>
      <c r="E25" s="75">
        <f>E9+E15</f>
        <v>1993780.8450000007</v>
      </c>
      <c r="F25" s="3"/>
      <c r="G25" s="3"/>
      <c r="H25" s="3"/>
      <c r="I25" s="3"/>
      <c r="J25" s="3"/>
    </row>
    <row r="26" spans="2:10" s="4" customFormat="1" ht="16.5" customHeight="1">
      <c r="B26" s="15" t="s">
        <v>9</v>
      </c>
      <c r="C26" s="30">
        <f t="shared" si="0"/>
        <v>4789211.5</v>
      </c>
      <c r="D26" s="30">
        <f>D10</f>
        <v>759989</v>
      </c>
      <c r="E26" s="75">
        <f>E10</f>
        <v>4029222.5</v>
      </c>
      <c r="F26" s="3"/>
      <c r="G26" s="3"/>
      <c r="H26" s="3"/>
      <c r="I26" s="3"/>
      <c r="J26" s="3"/>
    </row>
    <row r="27" spans="2:10" s="4" customFormat="1" ht="16.5" customHeight="1" thickBot="1">
      <c r="B27" s="45" t="s">
        <v>32</v>
      </c>
      <c r="C27" s="77">
        <f t="shared" si="0"/>
        <v>7290476.05</v>
      </c>
      <c r="D27" s="32">
        <f>D11+D16+D21</f>
        <v>3061001</v>
      </c>
      <c r="E27" s="76">
        <f>E11+E16</f>
        <v>4229475.05</v>
      </c>
      <c r="F27" s="3"/>
      <c r="G27" s="3"/>
      <c r="H27" s="3"/>
      <c r="I27" s="3"/>
      <c r="J27" s="3"/>
    </row>
    <row r="28" spans="2:10" s="4" customFormat="1" ht="16.5" customHeight="1">
      <c r="B28" s="14" t="s">
        <v>38</v>
      </c>
      <c r="C28" s="48">
        <f t="shared" si="0"/>
        <v>13897531</v>
      </c>
      <c r="D28" s="33">
        <v>13897531</v>
      </c>
      <c r="E28" s="37"/>
      <c r="F28" s="3"/>
      <c r="G28" s="3"/>
      <c r="H28" s="3"/>
      <c r="I28" s="3"/>
      <c r="J28" s="3"/>
    </row>
    <row r="29" spans="2:10" s="9" customFormat="1" ht="16.5" customHeight="1">
      <c r="B29" s="17" t="s">
        <v>10</v>
      </c>
      <c r="C29" s="30">
        <f t="shared" si="0"/>
        <v>12507778</v>
      </c>
      <c r="D29" s="30">
        <f>ROUND(D28*0.9,0)</f>
        <v>12507778</v>
      </c>
      <c r="E29" s="38"/>
      <c r="F29" s="8"/>
      <c r="G29" s="8"/>
      <c r="H29" s="8"/>
      <c r="I29" s="8"/>
      <c r="J29" s="8"/>
    </row>
    <row r="30" spans="2:10" s="9" customFormat="1" ht="16.5" customHeight="1">
      <c r="B30" s="16" t="s">
        <v>11</v>
      </c>
      <c r="C30" s="31">
        <f t="shared" si="0"/>
        <v>10006222</v>
      </c>
      <c r="D30" s="31">
        <f>ROUND(D29*0.8,0)</f>
        <v>10006222</v>
      </c>
      <c r="E30" s="38"/>
      <c r="F30" s="8"/>
      <c r="G30" s="8"/>
      <c r="H30" s="8"/>
      <c r="I30" s="8"/>
      <c r="J30" s="8"/>
    </row>
    <row r="31" spans="2:10" s="9" customFormat="1" ht="16.5" customHeight="1">
      <c r="B31" s="16" t="s">
        <v>12</v>
      </c>
      <c r="C31" s="30">
        <f t="shared" si="0"/>
        <v>2501556</v>
      </c>
      <c r="D31" s="30">
        <f>D29-D30</f>
        <v>2501556</v>
      </c>
      <c r="E31" s="38"/>
      <c r="F31" s="8"/>
      <c r="G31" s="8"/>
      <c r="H31" s="8"/>
      <c r="I31" s="8"/>
      <c r="J31" s="8"/>
    </row>
    <row r="32" spans="2:10" s="9" customFormat="1" ht="16.5" customHeight="1">
      <c r="B32" s="17" t="s">
        <v>13</v>
      </c>
      <c r="C32" s="30">
        <f t="shared" si="0"/>
        <v>1389753</v>
      </c>
      <c r="D32" s="30">
        <f>ROUND(D28*0.1,0)</f>
        <v>1389753</v>
      </c>
      <c r="E32" s="38"/>
      <c r="F32" s="8"/>
      <c r="G32" s="8"/>
      <c r="H32" s="8"/>
      <c r="I32" s="8"/>
      <c r="J32" s="8"/>
    </row>
    <row r="33" spans="2:10" s="4" customFormat="1" ht="16.5" customHeight="1">
      <c r="B33" s="16" t="s">
        <v>21</v>
      </c>
      <c r="C33" s="31">
        <f t="shared" si="0"/>
        <v>861647</v>
      </c>
      <c r="D33" s="31">
        <f>ROUND(D32*0.62,0)</f>
        <v>861647</v>
      </c>
      <c r="E33" s="38"/>
      <c r="F33" s="3"/>
      <c r="G33" s="3"/>
      <c r="H33" s="3"/>
      <c r="I33" s="3"/>
      <c r="J33" s="3"/>
    </row>
    <row r="34" spans="2:10" s="4" customFormat="1" ht="16.5" customHeight="1" thickBot="1">
      <c r="B34" s="18" t="s">
        <v>22</v>
      </c>
      <c r="C34" s="32">
        <f t="shared" si="0"/>
        <v>528106</v>
      </c>
      <c r="D34" s="32">
        <f>D32-D33</f>
        <v>528106</v>
      </c>
      <c r="E34" s="39"/>
      <c r="F34" s="3"/>
      <c r="G34" s="3"/>
      <c r="H34" s="3"/>
      <c r="I34" s="3"/>
      <c r="J34" s="3"/>
    </row>
    <row r="35" spans="2:5" ht="13.5" customHeight="1">
      <c r="B35" s="10" t="s">
        <v>26</v>
      </c>
      <c r="C35" s="11"/>
      <c r="D35" s="11"/>
      <c r="E35" s="12"/>
    </row>
    <row r="36" spans="2:5" ht="114" customHeight="1">
      <c r="B36" s="192" t="s">
        <v>58</v>
      </c>
      <c r="C36" s="181"/>
      <c r="D36" s="181"/>
      <c r="E36" s="182"/>
    </row>
    <row r="37" spans="2:5" ht="10.5" customHeight="1">
      <c r="B37" s="13"/>
      <c r="C37" s="11"/>
      <c r="D37" s="11"/>
      <c r="E37" s="12"/>
    </row>
    <row r="38" spans="2:5" ht="13.5" customHeight="1">
      <c r="B38" s="21" t="s">
        <v>23</v>
      </c>
      <c r="C38" s="51"/>
      <c r="D38" s="47" t="s">
        <v>24</v>
      </c>
      <c r="E38" s="50">
        <v>42657</v>
      </c>
    </row>
    <row r="39" ht="25.5" customHeight="1"/>
  </sheetData>
  <sheetProtection/>
  <mergeCells count="4">
    <mergeCell ref="B1:E1"/>
    <mergeCell ref="B2:E2"/>
    <mergeCell ref="B4:B5"/>
    <mergeCell ref="B36:E36"/>
  </mergeCells>
  <printOptions horizontalCentered="1"/>
  <pageMargins left="0.25" right="0.25" top="0.27" bottom="0.3" header="0.12" footer="0.13"/>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sheetPr>
    <tabColor rgb="FFFF0000"/>
  </sheetPr>
  <dimension ref="A1:O37"/>
  <sheetViews>
    <sheetView workbookViewId="0" topLeftCell="B1">
      <selection activeCell="G12" sqref="G12"/>
    </sheetView>
  </sheetViews>
  <sheetFormatPr defaultColWidth="9.140625" defaultRowHeight="12.75"/>
  <cols>
    <col min="1" max="1" width="0" style="0" hidden="1" customWidth="1"/>
    <col min="2" max="2" width="36.00390625" style="0" customWidth="1"/>
    <col min="3" max="3" width="17.7109375" style="0" customWidth="1"/>
    <col min="4" max="4" width="15.7109375" style="0" customWidth="1"/>
    <col min="5" max="5" width="17.28125" style="0" customWidth="1"/>
    <col min="6" max="6" width="16.421875" style="0" customWidth="1"/>
    <col min="7" max="7" width="16.28125" style="0" customWidth="1"/>
    <col min="8" max="8" width="19.00390625" style="0" customWidth="1"/>
  </cols>
  <sheetData>
    <row r="1" spans="1:15" ht="60.75" customHeight="1">
      <c r="A1" s="1"/>
      <c r="B1" s="170" t="s">
        <v>45</v>
      </c>
      <c r="C1" s="171"/>
      <c r="D1" s="172"/>
      <c r="E1" s="172"/>
      <c r="F1" s="173"/>
      <c r="G1" s="1"/>
      <c r="H1" s="1"/>
      <c r="I1" s="1"/>
      <c r="J1" s="1"/>
      <c r="K1" s="1"/>
      <c r="L1" s="1"/>
      <c r="M1" s="1"/>
      <c r="N1" s="1"/>
      <c r="O1" s="1"/>
    </row>
    <row r="2" spans="1:15" ht="16.5" customHeight="1">
      <c r="A2" s="1"/>
      <c r="B2" s="174" t="s">
        <v>41</v>
      </c>
      <c r="C2" s="175"/>
      <c r="D2" s="176"/>
      <c r="E2" s="176"/>
      <c r="F2" s="177"/>
      <c r="G2" s="1"/>
      <c r="H2" s="1"/>
      <c r="I2" s="1"/>
      <c r="J2" s="1"/>
      <c r="K2" s="1"/>
      <c r="L2" s="1"/>
      <c r="M2" s="1"/>
      <c r="N2" s="1"/>
      <c r="O2" s="1"/>
    </row>
    <row r="3" spans="1:15" s="6" customFormat="1" ht="21" customHeight="1" thickBot="1">
      <c r="A3" s="5"/>
      <c r="B3" s="184" t="s">
        <v>53</v>
      </c>
      <c r="C3" s="185"/>
      <c r="D3" s="185"/>
      <c r="E3" s="185"/>
      <c r="F3" s="186"/>
      <c r="G3" s="7"/>
      <c r="H3" s="5" t="s">
        <v>27</v>
      </c>
      <c r="I3" s="5"/>
      <c r="J3" s="5"/>
      <c r="K3" s="5"/>
      <c r="L3" s="5"/>
      <c r="M3" s="5"/>
      <c r="N3" s="5"/>
      <c r="O3" s="5"/>
    </row>
    <row r="4" spans="1:15" ht="13.5" customHeight="1" thickBot="1">
      <c r="A4" s="2"/>
      <c r="B4" s="34" t="s">
        <v>14</v>
      </c>
      <c r="C4" s="34" t="s">
        <v>15</v>
      </c>
      <c r="D4" s="34" t="s">
        <v>16</v>
      </c>
      <c r="E4" s="34" t="s">
        <v>17</v>
      </c>
      <c r="F4" s="34" t="s">
        <v>18</v>
      </c>
      <c r="G4" s="1"/>
      <c r="H4" s="1"/>
      <c r="I4" s="1"/>
      <c r="J4" s="1"/>
      <c r="K4" s="1"/>
      <c r="L4" s="1"/>
      <c r="M4" s="1"/>
      <c r="N4" s="1"/>
      <c r="O4" s="1"/>
    </row>
    <row r="5" spans="2:11" ht="75" customHeight="1" thickBot="1">
      <c r="B5" s="178" t="s">
        <v>0</v>
      </c>
      <c r="C5" s="20" t="s">
        <v>46</v>
      </c>
      <c r="D5" s="20" t="s">
        <v>47</v>
      </c>
      <c r="E5" s="24" t="s">
        <v>49</v>
      </c>
      <c r="F5" s="20" t="s">
        <v>50</v>
      </c>
      <c r="G5" s="80"/>
      <c r="H5" s="56"/>
      <c r="I5" s="1"/>
      <c r="J5" s="1"/>
      <c r="K5" s="1"/>
    </row>
    <row r="6" spans="2:11" ht="0.75" customHeight="1" hidden="1" thickBot="1">
      <c r="B6" s="179"/>
      <c r="C6" s="53"/>
      <c r="D6" s="53"/>
      <c r="E6" s="25"/>
      <c r="F6" s="72"/>
      <c r="G6" s="57"/>
      <c r="H6" s="1"/>
      <c r="I6" s="1"/>
      <c r="J6" s="1"/>
      <c r="K6" s="1"/>
    </row>
    <row r="7" spans="2:11" s="4" customFormat="1" ht="16.5" customHeight="1">
      <c r="B7" s="14" t="s">
        <v>25</v>
      </c>
      <c r="C7" s="30">
        <v>19237457</v>
      </c>
      <c r="D7" s="64">
        <v>19156845</v>
      </c>
      <c r="E7" s="48">
        <f>D7-C7</f>
        <v>-80612</v>
      </c>
      <c r="F7" s="60">
        <f>E7/C7</f>
        <v>-0.004190366741300578</v>
      </c>
      <c r="G7" s="58"/>
      <c r="H7" s="78"/>
      <c r="I7" s="3"/>
      <c r="J7" s="3"/>
      <c r="K7" s="3"/>
    </row>
    <row r="8" spans="2:11" s="4" customFormat="1" ht="16.5" customHeight="1">
      <c r="B8" s="15" t="s">
        <v>34</v>
      </c>
      <c r="C8" s="31">
        <f>ROUND(C7*0.6,0)</f>
        <v>11542474</v>
      </c>
      <c r="D8" s="65">
        <v>11494107</v>
      </c>
      <c r="E8" s="31">
        <f aca="true" t="shared" si="0" ref="E8:E35">D8-C8</f>
        <v>-48367</v>
      </c>
      <c r="F8" s="61">
        <f aca="true" t="shared" si="1" ref="F8:F35">E8/C8</f>
        <v>-0.004190349486600533</v>
      </c>
      <c r="G8" s="59"/>
      <c r="H8" s="46"/>
      <c r="I8" s="3"/>
      <c r="J8" s="3"/>
      <c r="K8" s="3"/>
    </row>
    <row r="9" spans="2:11" s="4" customFormat="1" ht="16.5" customHeight="1">
      <c r="B9" s="16" t="s">
        <v>3</v>
      </c>
      <c r="C9" s="30">
        <f>ROUND(C8*0.9,0)</f>
        <v>10388227</v>
      </c>
      <c r="D9" s="66">
        <v>10344696.6</v>
      </c>
      <c r="E9" s="30">
        <f t="shared" si="0"/>
        <v>-43530.40000000037</v>
      </c>
      <c r="F9" s="62">
        <f t="shared" si="1"/>
        <v>-0.0041903589515323815</v>
      </c>
      <c r="G9" s="58"/>
      <c r="H9" s="46"/>
      <c r="I9" s="3"/>
      <c r="J9" s="3"/>
      <c r="K9" s="3"/>
    </row>
    <row r="10" spans="2:11" s="4" customFormat="1" ht="16.5" customHeight="1">
      <c r="B10" s="16" t="s">
        <v>4</v>
      </c>
      <c r="C10" s="30">
        <f>C8-C9</f>
        <v>1154247</v>
      </c>
      <c r="D10" s="66">
        <v>1149410.4000000004</v>
      </c>
      <c r="E10" s="30">
        <f t="shared" si="0"/>
        <v>-4836.5999999996275</v>
      </c>
      <c r="F10" s="62">
        <f t="shared" si="1"/>
        <v>-0.0041902643021810996</v>
      </c>
      <c r="G10" s="58"/>
      <c r="H10" s="46"/>
      <c r="I10" s="3"/>
      <c r="J10" s="3"/>
      <c r="K10" s="3"/>
    </row>
    <row r="11" spans="2:11" s="4" customFormat="1" ht="16.5" customHeight="1">
      <c r="B11" s="15" t="s">
        <v>5</v>
      </c>
      <c r="C11" s="30">
        <f>ROUND(C7*0.25,0)</f>
        <v>4809364</v>
      </c>
      <c r="D11" s="66">
        <v>4789211.5</v>
      </c>
      <c r="E11" s="30">
        <f t="shared" si="0"/>
        <v>-20152.5</v>
      </c>
      <c r="F11" s="62">
        <f t="shared" si="1"/>
        <v>-0.004190262995273387</v>
      </c>
      <c r="G11" s="58"/>
      <c r="H11" s="46"/>
      <c r="I11" s="3"/>
      <c r="J11" s="3"/>
      <c r="K11" s="3"/>
    </row>
    <row r="12" spans="2:11" s="4" customFormat="1" ht="16.5" customHeight="1" thickBot="1">
      <c r="B12" s="45" t="s">
        <v>32</v>
      </c>
      <c r="C12" s="32">
        <f>ROUND(C7*0.15,0)</f>
        <v>2885619</v>
      </c>
      <c r="D12" s="67">
        <v>2873525.5</v>
      </c>
      <c r="E12" s="32">
        <f t="shared" si="0"/>
        <v>-12093.5</v>
      </c>
      <c r="F12" s="63">
        <f t="shared" si="1"/>
        <v>-0.004190955216194515</v>
      </c>
      <c r="G12" s="58"/>
      <c r="H12" s="46"/>
      <c r="I12" s="3"/>
      <c r="J12" s="3"/>
      <c r="K12" s="3"/>
    </row>
    <row r="13" spans="2:11" s="4" customFormat="1" ht="16.5" customHeight="1">
      <c r="B13" s="14" t="s">
        <v>20</v>
      </c>
      <c r="C13" s="33">
        <v>13911495</v>
      </c>
      <c r="D13" s="68">
        <v>13851084</v>
      </c>
      <c r="E13" s="48">
        <f t="shared" si="0"/>
        <v>-60411</v>
      </c>
      <c r="F13" s="60">
        <f t="shared" si="1"/>
        <v>-0.004342523934343505</v>
      </c>
      <c r="G13" s="81"/>
      <c r="H13" s="78"/>
      <c r="I13" s="3"/>
      <c r="J13" s="3"/>
      <c r="K13" s="3"/>
    </row>
    <row r="14" spans="2:11" s="4" customFormat="1" ht="16.5" customHeight="1">
      <c r="B14" s="15" t="s">
        <v>35</v>
      </c>
      <c r="C14" s="31">
        <f>ROUND(C13*0.85,0)</f>
        <v>11824771</v>
      </c>
      <c r="D14" s="69">
        <v>11773421.45</v>
      </c>
      <c r="E14" s="31">
        <f t="shared" si="0"/>
        <v>-51349.550000000745</v>
      </c>
      <c r="F14" s="61">
        <f t="shared" si="1"/>
        <v>-0.004342540756180457</v>
      </c>
      <c r="G14" s="82"/>
      <c r="H14" s="79"/>
      <c r="I14" s="3"/>
      <c r="J14" s="3"/>
      <c r="K14" s="3"/>
    </row>
    <row r="15" spans="2:11" s="4" customFormat="1" ht="16.5" customHeight="1">
      <c r="B15" s="16" t="s">
        <v>3</v>
      </c>
      <c r="C15" s="30">
        <f>ROUND(C14*0.9,0)</f>
        <v>10642294</v>
      </c>
      <c r="D15" s="70">
        <v>10596079.004999999</v>
      </c>
      <c r="E15" s="30">
        <f t="shared" si="0"/>
        <v>-46214.99500000104</v>
      </c>
      <c r="F15" s="62">
        <f t="shared" si="1"/>
        <v>-0.004342578301257327</v>
      </c>
      <c r="G15" s="82"/>
      <c r="H15" s="46"/>
      <c r="I15" s="3"/>
      <c r="J15" s="3"/>
      <c r="K15" s="3"/>
    </row>
    <row r="16" spans="2:11" s="4" customFormat="1" ht="16.5" customHeight="1">
      <c r="B16" s="16" t="s">
        <v>4</v>
      </c>
      <c r="C16" s="30">
        <f>C14-C15</f>
        <v>1182477</v>
      </c>
      <c r="D16" s="70">
        <v>1177342.4450000003</v>
      </c>
      <c r="E16" s="30">
        <f t="shared" si="0"/>
        <v>-5134.554999999702</v>
      </c>
      <c r="F16" s="62">
        <f t="shared" si="1"/>
        <v>-0.004342202850456882</v>
      </c>
      <c r="G16" s="82"/>
      <c r="H16" s="46"/>
      <c r="I16" s="3"/>
      <c r="J16" s="3"/>
      <c r="K16" s="3"/>
    </row>
    <row r="17" spans="2:11" s="4" customFormat="1" ht="16.5" customHeight="1" thickBot="1">
      <c r="B17" s="45" t="s">
        <v>33</v>
      </c>
      <c r="C17" s="32">
        <f>ROUND(C13*0.15,0)</f>
        <v>2086724</v>
      </c>
      <c r="D17" s="71">
        <v>2077662.55</v>
      </c>
      <c r="E17" s="32">
        <f t="shared" si="0"/>
        <v>-9061.449999999953</v>
      </c>
      <c r="F17" s="63">
        <f t="shared" si="1"/>
        <v>-0.004342428610587674</v>
      </c>
      <c r="G17" s="82"/>
      <c r="H17" s="46"/>
      <c r="I17" s="3"/>
      <c r="J17" s="3"/>
      <c r="K17" s="3"/>
    </row>
    <row r="18" spans="2:11" s="4" customFormat="1" ht="16.5" customHeight="1">
      <c r="B18" s="14" t="s">
        <v>1</v>
      </c>
      <c r="C18" s="33">
        <v>15595256</v>
      </c>
      <c r="D18" s="68">
        <v>15595256</v>
      </c>
      <c r="E18" s="48">
        <f t="shared" si="0"/>
        <v>0</v>
      </c>
      <c r="F18" s="60">
        <f t="shared" si="1"/>
        <v>0</v>
      </c>
      <c r="G18" s="82"/>
      <c r="H18" s="46"/>
      <c r="I18" s="3"/>
      <c r="J18" s="3"/>
      <c r="K18" s="3"/>
    </row>
    <row r="19" spans="2:11" s="4" customFormat="1" ht="16.5" customHeight="1">
      <c r="B19" s="15" t="s">
        <v>35</v>
      </c>
      <c r="C19" s="31">
        <f>ROUND(C18*0.85,0)</f>
        <v>13255968</v>
      </c>
      <c r="D19" s="69">
        <v>13255968</v>
      </c>
      <c r="E19" s="31">
        <f t="shared" si="0"/>
        <v>0</v>
      </c>
      <c r="F19" s="61">
        <f t="shared" si="1"/>
        <v>0</v>
      </c>
      <c r="G19" s="82"/>
      <c r="H19" s="46"/>
      <c r="I19" s="3"/>
      <c r="J19" s="3"/>
      <c r="K19" s="3"/>
    </row>
    <row r="20" spans="2:11" s="4" customFormat="1" ht="16.5" customHeight="1">
      <c r="B20" s="16" t="s">
        <v>3</v>
      </c>
      <c r="C20" s="30">
        <f>ROUND(C19*0.9,0)</f>
        <v>11930371</v>
      </c>
      <c r="D20" s="70">
        <v>11930371</v>
      </c>
      <c r="E20" s="30">
        <f t="shared" si="0"/>
        <v>0</v>
      </c>
      <c r="F20" s="62">
        <f t="shared" si="1"/>
        <v>0</v>
      </c>
      <c r="G20" s="83"/>
      <c r="H20" s="46"/>
      <c r="I20" s="3"/>
      <c r="J20" s="3"/>
      <c r="K20" s="3"/>
    </row>
    <row r="21" spans="2:11" s="4" customFormat="1" ht="16.5" customHeight="1">
      <c r="B21" s="16" t="s">
        <v>4</v>
      </c>
      <c r="C21" s="30">
        <f>C19-C20</f>
        <v>1325597</v>
      </c>
      <c r="D21" s="70">
        <v>1325597</v>
      </c>
      <c r="E21" s="30">
        <f t="shared" si="0"/>
        <v>0</v>
      </c>
      <c r="F21" s="62">
        <f t="shared" si="1"/>
        <v>0</v>
      </c>
      <c r="G21" s="82"/>
      <c r="H21" s="46"/>
      <c r="I21" s="3"/>
      <c r="J21" s="3"/>
      <c r="K21" s="3"/>
    </row>
    <row r="22" spans="2:11" s="4" customFormat="1" ht="16.5" customHeight="1" thickBot="1">
      <c r="B22" s="45" t="s">
        <v>33</v>
      </c>
      <c r="C22" s="32">
        <f>ROUND(C18*0.15,0)</f>
        <v>2339288</v>
      </c>
      <c r="D22" s="71">
        <v>2339288</v>
      </c>
      <c r="E22" s="32">
        <f t="shared" si="0"/>
        <v>0</v>
      </c>
      <c r="F22" s="63">
        <f t="shared" si="1"/>
        <v>0</v>
      </c>
      <c r="G22" s="82"/>
      <c r="H22" s="46"/>
      <c r="I22" s="3"/>
      <c r="J22" s="3"/>
      <c r="K22" s="3"/>
    </row>
    <row r="23" spans="2:11" s="4" customFormat="1" ht="16.5" customHeight="1">
      <c r="B23" s="14" t="s">
        <v>2</v>
      </c>
      <c r="C23" s="33">
        <f>C7+C13+C18</f>
        <v>48744208</v>
      </c>
      <c r="D23" s="68">
        <v>48603185</v>
      </c>
      <c r="E23" s="48">
        <f t="shared" si="0"/>
        <v>-141023</v>
      </c>
      <c r="F23" s="60">
        <f t="shared" si="1"/>
        <v>-0.002893123219891069</v>
      </c>
      <c r="G23" s="82"/>
      <c r="H23" s="46"/>
      <c r="I23" s="3"/>
      <c r="J23" s="3"/>
      <c r="K23" s="3"/>
    </row>
    <row r="24" spans="2:11" s="4" customFormat="1" ht="16.5" customHeight="1">
      <c r="B24" s="15" t="s">
        <v>6</v>
      </c>
      <c r="C24" s="49">
        <f>C8+C14+C19</f>
        <v>36623213</v>
      </c>
      <c r="D24" s="69">
        <v>36523496.45</v>
      </c>
      <c r="E24" s="31">
        <f t="shared" si="0"/>
        <v>-99716.54999999702</v>
      </c>
      <c r="F24" s="61">
        <f t="shared" si="1"/>
        <v>-0.00272276902630026</v>
      </c>
      <c r="G24" s="82"/>
      <c r="H24" s="46"/>
      <c r="I24" s="3"/>
      <c r="J24" s="3"/>
      <c r="K24" s="3"/>
    </row>
    <row r="25" spans="2:11" s="4" customFormat="1" ht="16.5" customHeight="1">
      <c r="B25" s="16" t="s">
        <v>7</v>
      </c>
      <c r="C25" s="33">
        <f>C9+C15+C20</f>
        <v>32960892</v>
      </c>
      <c r="D25" s="70">
        <v>32871146.604999997</v>
      </c>
      <c r="E25" s="30">
        <f t="shared" si="0"/>
        <v>-89745.39500000328</v>
      </c>
      <c r="F25" s="62">
        <f t="shared" si="1"/>
        <v>-0.0027227841710110055</v>
      </c>
      <c r="G25" s="82"/>
      <c r="H25" s="46"/>
      <c r="I25" s="3"/>
      <c r="J25" s="3"/>
      <c r="K25" s="3"/>
    </row>
    <row r="26" spans="2:11" s="4" customFormat="1" ht="16.5" customHeight="1">
      <c r="B26" s="16" t="s">
        <v>8</v>
      </c>
      <c r="C26" s="33">
        <f>C10+C16+C21</f>
        <v>3662321</v>
      </c>
      <c r="D26" s="70">
        <v>3652349.8450000063</v>
      </c>
      <c r="E26" s="30">
        <f t="shared" si="0"/>
        <v>-9971.154999993742</v>
      </c>
      <c r="F26" s="62">
        <f t="shared" si="1"/>
        <v>-0.002722632723891145</v>
      </c>
      <c r="G26" s="82"/>
      <c r="H26" s="46"/>
      <c r="I26" s="3"/>
      <c r="J26" s="3"/>
      <c r="K26" s="3"/>
    </row>
    <row r="27" spans="2:11" s="4" customFormat="1" ht="16.5" customHeight="1">
      <c r="B27" s="15" t="s">
        <v>9</v>
      </c>
      <c r="C27" s="33">
        <f>C11</f>
        <v>4809364</v>
      </c>
      <c r="D27" s="70">
        <v>4789211.5</v>
      </c>
      <c r="E27" s="30">
        <f t="shared" si="0"/>
        <v>-20152.5</v>
      </c>
      <c r="F27" s="62">
        <f t="shared" si="1"/>
        <v>-0.004190262995273387</v>
      </c>
      <c r="G27" s="82"/>
      <c r="H27" s="46"/>
      <c r="I27" s="3"/>
      <c r="J27" s="3"/>
      <c r="K27" s="3"/>
    </row>
    <row r="28" spans="2:11" s="4" customFormat="1" ht="16.5" customHeight="1" thickBot="1">
      <c r="B28" s="45" t="s">
        <v>32</v>
      </c>
      <c r="C28" s="52">
        <f>C12+C17+C22</f>
        <v>7311631</v>
      </c>
      <c r="D28" s="71">
        <v>7290476.05</v>
      </c>
      <c r="E28" s="32">
        <f t="shared" si="0"/>
        <v>-21154.950000000186</v>
      </c>
      <c r="F28" s="63">
        <f t="shared" si="1"/>
        <v>-0.002893328451613626</v>
      </c>
      <c r="G28" s="82"/>
      <c r="H28" s="46"/>
      <c r="I28" s="3"/>
      <c r="J28" s="3"/>
      <c r="K28" s="3"/>
    </row>
    <row r="29" spans="2:11" s="4" customFormat="1" ht="16.5" customHeight="1">
      <c r="B29" s="14" t="s">
        <v>19</v>
      </c>
      <c r="C29" s="48">
        <v>13897531</v>
      </c>
      <c r="D29" s="48">
        <v>13897531</v>
      </c>
      <c r="E29" s="48">
        <f t="shared" si="0"/>
        <v>0</v>
      </c>
      <c r="F29" s="60">
        <f t="shared" si="1"/>
        <v>0</v>
      </c>
      <c r="G29" s="82"/>
      <c r="H29" s="46"/>
      <c r="I29" s="3"/>
      <c r="J29" s="3"/>
      <c r="K29" s="3"/>
    </row>
    <row r="30" spans="2:11" s="9" customFormat="1" ht="16.5" customHeight="1">
      <c r="B30" s="17" t="s">
        <v>10</v>
      </c>
      <c r="C30" s="30">
        <f>ROUND(C29*0.9,0)</f>
        <v>12507778</v>
      </c>
      <c r="D30" s="30">
        <f>ROUND(D29*0.9,0)</f>
        <v>12507778</v>
      </c>
      <c r="E30" s="30">
        <f t="shared" si="0"/>
        <v>0</v>
      </c>
      <c r="F30" s="62">
        <f t="shared" si="1"/>
        <v>0</v>
      </c>
      <c r="G30" s="84"/>
      <c r="H30" s="46"/>
      <c r="I30" s="8"/>
      <c r="J30" s="8"/>
      <c r="K30" s="8"/>
    </row>
    <row r="31" spans="2:11" s="9" customFormat="1" ht="16.5" customHeight="1">
      <c r="B31" s="16" t="s">
        <v>11</v>
      </c>
      <c r="C31" s="31">
        <f>ROUND(C30*0.8,0)</f>
        <v>10006222</v>
      </c>
      <c r="D31" s="31">
        <f>ROUND(D30*0.8,0)</f>
        <v>10006222</v>
      </c>
      <c r="E31" s="31">
        <f t="shared" si="0"/>
        <v>0</v>
      </c>
      <c r="F31" s="61">
        <f t="shared" si="1"/>
        <v>0</v>
      </c>
      <c r="G31" s="84"/>
      <c r="H31" s="46"/>
      <c r="I31" s="8"/>
      <c r="J31" s="8"/>
      <c r="K31" s="8"/>
    </row>
    <row r="32" spans="2:11" s="9" customFormat="1" ht="16.5" customHeight="1">
      <c r="B32" s="16" t="s">
        <v>12</v>
      </c>
      <c r="C32" s="30">
        <f>C30-C31</f>
        <v>2501556</v>
      </c>
      <c r="D32" s="30">
        <f>D30-D31</f>
        <v>2501556</v>
      </c>
      <c r="E32" s="30">
        <f t="shared" si="0"/>
        <v>0</v>
      </c>
      <c r="F32" s="62">
        <f t="shared" si="1"/>
        <v>0</v>
      </c>
      <c r="G32" s="84"/>
      <c r="H32" s="46"/>
      <c r="I32" s="8"/>
      <c r="J32" s="8"/>
      <c r="K32" s="8"/>
    </row>
    <row r="33" spans="2:11" s="9" customFormat="1" ht="16.5" customHeight="1">
      <c r="B33" s="17" t="s">
        <v>13</v>
      </c>
      <c r="C33" s="30">
        <f>ROUND(C29*0.1,0)</f>
        <v>1389753</v>
      </c>
      <c r="D33" s="30">
        <f>ROUND(D29*0.1,0)</f>
        <v>1389753</v>
      </c>
      <c r="E33" s="30">
        <f t="shared" si="0"/>
        <v>0</v>
      </c>
      <c r="F33" s="62">
        <f t="shared" si="1"/>
        <v>0</v>
      </c>
      <c r="G33" s="84"/>
      <c r="H33" s="46"/>
      <c r="I33" s="8"/>
      <c r="J33" s="8"/>
      <c r="K33" s="8"/>
    </row>
    <row r="34" spans="2:11" s="4" customFormat="1" ht="16.5" customHeight="1">
      <c r="B34" s="16" t="s">
        <v>21</v>
      </c>
      <c r="C34" s="31">
        <f>ROUND(C33*0.62,0)</f>
        <v>861647</v>
      </c>
      <c r="D34" s="31">
        <f>ROUND(D33*0.62,0)</f>
        <v>861647</v>
      </c>
      <c r="E34" s="31">
        <f t="shared" si="0"/>
        <v>0</v>
      </c>
      <c r="F34" s="61">
        <f t="shared" si="1"/>
        <v>0</v>
      </c>
      <c r="G34" s="82"/>
      <c r="H34" s="46"/>
      <c r="I34" s="3"/>
      <c r="J34" s="3"/>
      <c r="K34" s="3"/>
    </row>
    <row r="35" spans="2:11" s="4" customFormat="1" ht="16.5" customHeight="1" thickBot="1">
      <c r="B35" s="18" t="s">
        <v>22</v>
      </c>
      <c r="C35" s="32">
        <f>C33-C34</f>
        <v>528106</v>
      </c>
      <c r="D35" s="32">
        <f>D33-D34</f>
        <v>528106</v>
      </c>
      <c r="E35" s="32">
        <f t="shared" si="0"/>
        <v>0</v>
      </c>
      <c r="F35" s="63">
        <f t="shared" si="1"/>
        <v>0</v>
      </c>
      <c r="G35" s="82"/>
      <c r="H35" s="46"/>
      <c r="I35" s="3"/>
      <c r="J35" s="3"/>
      <c r="K35" s="3"/>
    </row>
    <row r="36" spans="2:8" ht="179.25" customHeight="1" thickBot="1">
      <c r="B36" s="193" t="s">
        <v>48</v>
      </c>
      <c r="C36" s="194"/>
      <c r="D36" s="194"/>
      <c r="E36" s="194"/>
      <c r="F36" s="195"/>
      <c r="G36" s="57"/>
      <c r="H36" s="1"/>
    </row>
    <row r="37" spans="2:6" ht="15" customHeight="1">
      <c r="B37" s="21" t="s">
        <v>23</v>
      </c>
      <c r="C37" s="183"/>
      <c r="D37" s="183"/>
      <c r="E37" s="36" t="s">
        <v>24</v>
      </c>
      <c r="F37" s="50">
        <v>42657</v>
      </c>
    </row>
  </sheetData>
  <sheetProtection/>
  <mergeCells count="6">
    <mergeCell ref="B1:F1"/>
    <mergeCell ref="B2:F2"/>
    <mergeCell ref="B5:B6"/>
    <mergeCell ref="B36:F36"/>
    <mergeCell ref="C37:D37"/>
    <mergeCell ref="B3:F3"/>
  </mergeCells>
  <printOptions horizontalCentered="1"/>
  <pageMargins left="0.25" right="0.25" top="0.27" bottom="0.3" header="0.12" footer="0.13"/>
  <pageSetup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A1:O37"/>
  <sheetViews>
    <sheetView workbookViewId="0" topLeftCell="B1">
      <selection activeCell="H10" sqref="H10"/>
    </sheetView>
  </sheetViews>
  <sheetFormatPr defaultColWidth="9.140625" defaultRowHeight="12.75"/>
  <cols>
    <col min="1" max="1" width="0" style="0" hidden="1" customWidth="1"/>
    <col min="2" max="2" width="36.00390625" style="0" customWidth="1"/>
    <col min="3" max="3" width="17.7109375" style="0" customWidth="1"/>
    <col min="4" max="4" width="15.7109375" style="0" customWidth="1"/>
    <col min="5" max="5" width="17.28125" style="0" customWidth="1"/>
    <col min="6" max="6" width="16.421875" style="0" customWidth="1"/>
    <col min="7" max="7" width="16.28125" style="0" customWidth="1"/>
  </cols>
  <sheetData>
    <row r="1" spans="1:15" ht="60.75" customHeight="1">
      <c r="A1" s="1"/>
      <c r="B1" s="170" t="s">
        <v>45</v>
      </c>
      <c r="C1" s="171"/>
      <c r="D1" s="172"/>
      <c r="E1" s="172"/>
      <c r="F1" s="173"/>
      <c r="G1" s="1"/>
      <c r="H1" s="1"/>
      <c r="I1" s="1"/>
      <c r="J1" s="1"/>
      <c r="K1" s="1"/>
      <c r="L1" s="1"/>
      <c r="M1" s="1"/>
      <c r="N1" s="1"/>
      <c r="O1" s="1"/>
    </row>
    <row r="2" spans="1:15" ht="16.5" customHeight="1">
      <c r="A2" s="1"/>
      <c r="B2" s="196"/>
      <c r="C2" s="197"/>
      <c r="D2" s="198"/>
      <c r="E2" s="198"/>
      <c r="F2" s="199"/>
      <c r="G2" s="1"/>
      <c r="H2" s="1"/>
      <c r="I2" s="1"/>
      <c r="J2" s="1"/>
      <c r="K2" s="1"/>
      <c r="L2" s="1"/>
      <c r="M2" s="1"/>
      <c r="N2" s="1"/>
      <c r="O2" s="1"/>
    </row>
    <row r="3" spans="1:15" s="6" customFormat="1" ht="21" customHeight="1" thickBot="1">
      <c r="A3" s="5"/>
      <c r="B3" s="200" t="s">
        <v>41</v>
      </c>
      <c r="C3" s="201"/>
      <c r="D3" s="202"/>
      <c r="E3" s="202"/>
      <c r="F3" s="203"/>
      <c r="G3" s="7"/>
      <c r="H3" s="5" t="s">
        <v>27</v>
      </c>
      <c r="I3" s="5"/>
      <c r="J3" s="5"/>
      <c r="K3" s="5"/>
      <c r="L3" s="5"/>
      <c r="M3" s="5"/>
      <c r="N3" s="5"/>
      <c r="O3" s="5"/>
    </row>
    <row r="4" spans="1:15" ht="13.5" customHeight="1" thickBot="1">
      <c r="A4" s="2"/>
      <c r="B4" s="34" t="s">
        <v>14</v>
      </c>
      <c r="C4" s="34" t="s">
        <v>15</v>
      </c>
      <c r="D4" s="34" t="s">
        <v>16</v>
      </c>
      <c r="E4" s="34" t="s">
        <v>17</v>
      </c>
      <c r="F4" s="34" t="s">
        <v>18</v>
      </c>
      <c r="G4" s="1"/>
      <c r="H4" s="1"/>
      <c r="I4" s="1"/>
      <c r="J4" s="1"/>
      <c r="K4" s="1"/>
      <c r="L4" s="1"/>
      <c r="M4" s="1"/>
      <c r="N4" s="1"/>
      <c r="O4" s="1"/>
    </row>
    <row r="5" spans="2:11" ht="75" customHeight="1" thickBot="1">
      <c r="B5" s="178" t="s">
        <v>0</v>
      </c>
      <c r="C5" s="20" t="s">
        <v>30</v>
      </c>
      <c r="D5" s="20" t="s">
        <v>29</v>
      </c>
      <c r="E5" s="24" t="s">
        <v>39</v>
      </c>
      <c r="F5" s="20" t="s">
        <v>40</v>
      </c>
      <c r="G5" s="57"/>
      <c r="H5" s="56" t="s">
        <v>26</v>
      </c>
      <c r="I5" s="1"/>
      <c r="J5" s="1"/>
      <c r="K5" s="1"/>
    </row>
    <row r="6" spans="2:11" ht="0.75" customHeight="1" hidden="1" thickBot="1">
      <c r="B6" s="179"/>
      <c r="C6" s="53"/>
      <c r="D6" s="53"/>
      <c r="E6" s="25"/>
      <c r="F6" s="19"/>
      <c r="H6" s="1"/>
      <c r="I6" s="1"/>
      <c r="J6" s="1"/>
      <c r="K6" s="1"/>
    </row>
    <row r="7" spans="2:11" s="4" customFormat="1" ht="16.5" customHeight="1">
      <c r="B7" s="14" t="s">
        <v>25</v>
      </c>
      <c r="C7" s="30">
        <v>21265196</v>
      </c>
      <c r="D7" s="30">
        <v>19237457</v>
      </c>
      <c r="E7" s="48">
        <f>D7-C7</f>
        <v>-2027739</v>
      </c>
      <c r="F7" s="40">
        <f>E7/C7</f>
        <v>-0.0953548229698894</v>
      </c>
      <c r="G7" s="58"/>
      <c r="H7" s="46"/>
      <c r="I7" s="3"/>
      <c r="J7" s="3"/>
      <c r="K7" s="3"/>
    </row>
    <row r="8" spans="2:11" s="4" customFormat="1" ht="16.5" customHeight="1">
      <c r="B8" s="15" t="s">
        <v>34</v>
      </c>
      <c r="C8" s="31">
        <v>13822378</v>
      </c>
      <c r="D8" s="31">
        <f>ROUND(D7*0.6,0)</f>
        <v>11542474</v>
      </c>
      <c r="E8" s="31">
        <f aca="true" t="shared" si="0" ref="E8:E35">D8-C8</f>
        <v>-2279904</v>
      </c>
      <c r="F8" s="41">
        <f aca="true" t="shared" si="1" ref="F8:F35">E8/C8</f>
        <v>-0.16494296422800767</v>
      </c>
      <c r="G8" s="59"/>
      <c r="H8" s="46"/>
      <c r="I8" s="3"/>
      <c r="J8" s="3"/>
      <c r="K8" s="3"/>
    </row>
    <row r="9" spans="2:11" s="4" customFormat="1" ht="16.5" customHeight="1">
      <c r="B9" s="16" t="s">
        <v>3</v>
      </c>
      <c r="C9" s="30">
        <v>12440140</v>
      </c>
      <c r="D9" s="30">
        <f>ROUND(D8*0.9,0)</f>
        <v>10388227</v>
      </c>
      <c r="E9" s="30">
        <f t="shared" si="0"/>
        <v>-2051913</v>
      </c>
      <c r="F9" s="42">
        <f t="shared" si="1"/>
        <v>-0.1649429186488255</v>
      </c>
      <c r="G9" s="58"/>
      <c r="H9" s="46"/>
      <c r="I9" s="3"/>
      <c r="J9" s="3"/>
      <c r="K9" s="3"/>
    </row>
    <row r="10" spans="2:11" s="4" customFormat="1" ht="16.5" customHeight="1">
      <c r="B10" s="16" t="s">
        <v>4</v>
      </c>
      <c r="C10" s="30">
        <v>1382238</v>
      </c>
      <c r="D10" s="30">
        <f>D8-D9</f>
        <v>1154247</v>
      </c>
      <c r="E10" s="30">
        <f t="shared" si="0"/>
        <v>-227991</v>
      </c>
      <c r="F10" s="42">
        <f t="shared" si="1"/>
        <v>-0.16494337444058113</v>
      </c>
      <c r="G10" s="58"/>
      <c r="H10" s="46"/>
      <c r="I10" s="3"/>
      <c r="J10" s="3"/>
      <c r="K10" s="3"/>
    </row>
    <row r="11" spans="2:11" s="4" customFormat="1" ht="16.5" customHeight="1">
      <c r="B11" s="15" t="s">
        <v>5</v>
      </c>
      <c r="C11" s="30">
        <v>5316298</v>
      </c>
      <c r="D11" s="30">
        <f>ROUND(D7*0.25,0)</f>
        <v>4809364</v>
      </c>
      <c r="E11" s="30">
        <f t="shared" si="0"/>
        <v>-506934</v>
      </c>
      <c r="F11" s="42">
        <f t="shared" si="1"/>
        <v>-0.0953546998305964</v>
      </c>
      <c r="G11" s="58"/>
      <c r="H11" s="46"/>
      <c r="I11" s="3"/>
      <c r="J11" s="3"/>
      <c r="K11" s="3"/>
    </row>
    <row r="12" spans="2:11" s="4" customFormat="1" ht="16.5" customHeight="1" thickBot="1">
      <c r="B12" s="45" t="s">
        <v>32</v>
      </c>
      <c r="C12" s="32">
        <v>2126520</v>
      </c>
      <c r="D12" s="32">
        <f>ROUND(D7*0.15,0)</f>
        <v>2885619</v>
      </c>
      <c r="E12" s="32">
        <f t="shared" si="0"/>
        <v>759099</v>
      </c>
      <c r="F12" s="43">
        <f t="shared" si="1"/>
        <v>0.356967721911856</v>
      </c>
      <c r="G12" s="58"/>
      <c r="H12" s="46"/>
      <c r="I12" s="3"/>
      <c r="J12" s="3"/>
      <c r="K12" s="3"/>
    </row>
    <row r="13" spans="2:11" s="4" customFormat="1" ht="16.5" customHeight="1">
      <c r="B13" s="14" t="s">
        <v>20</v>
      </c>
      <c r="C13" s="33">
        <v>14722745</v>
      </c>
      <c r="D13" s="33">
        <v>13911495</v>
      </c>
      <c r="E13" s="48">
        <f t="shared" si="0"/>
        <v>-811250</v>
      </c>
      <c r="F13" s="40">
        <f t="shared" si="1"/>
        <v>-0.05510181695057546</v>
      </c>
      <c r="G13" s="22"/>
      <c r="H13" s="46"/>
      <c r="I13" s="3"/>
      <c r="J13" s="3"/>
      <c r="K13" s="3"/>
    </row>
    <row r="14" spans="2:11" s="4" customFormat="1" ht="16.5" customHeight="1">
      <c r="B14" s="15" t="s">
        <v>35</v>
      </c>
      <c r="C14" s="31">
        <v>13250470</v>
      </c>
      <c r="D14" s="31">
        <f>ROUND(D13*0.85,0)</f>
        <v>11824771</v>
      </c>
      <c r="E14" s="31">
        <f t="shared" si="0"/>
        <v>-1425699</v>
      </c>
      <c r="F14" s="41">
        <f t="shared" si="1"/>
        <v>-0.1075961079116439</v>
      </c>
      <c r="G14" s="22"/>
      <c r="H14" s="46"/>
      <c r="I14" s="3"/>
      <c r="J14" s="3"/>
      <c r="K14" s="3"/>
    </row>
    <row r="15" spans="2:11" s="4" customFormat="1" ht="16.5" customHeight="1">
      <c r="B15" s="16" t="s">
        <v>3</v>
      </c>
      <c r="C15" s="30">
        <v>11925423</v>
      </c>
      <c r="D15" s="30">
        <f>ROUND(D14*0.9,0)</f>
        <v>10642294</v>
      </c>
      <c r="E15" s="30">
        <f t="shared" si="0"/>
        <v>-1283129</v>
      </c>
      <c r="F15" s="42">
        <f t="shared" si="1"/>
        <v>-0.1075960995261971</v>
      </c>
      <c r="G15" s="22"/>
      <c r="H15" s="46"/>
      <c r="I15" s="3"/>
      <c r="J15" s="3"/>
      <c r="K15" s="3"/>
    </row>
    <row r="16" spans="2:11" s="4" customFormat="1" ht="16.5" customHeight="1">
      <c r="B16" s="16" t="s">
        <v>4</v>
      </c>
      <c r="C16" s="30">
        <v>1325047</v>
      </c>
      <c r="D16" s="30">
        <f>D14-D15</f>
        <v>1182477</v>
      </c>
      <c r="E16" s="30">
        <f t="shared" si="0"/>
        <v>-142570</v>
      </c>
      <c r="F16" s="42">
        <f t="shared" si="1"/>
        <v>-0.10759618338066498</v>
      </c>
      <c r="G16" s="22"/>
      <c r="H16" s="46"/>
      <c r="I16" s="3"/>
      <c r="J16" s="3"/>
      <c r="K16" s="3"/>
    </row>
    <row r="17" spans="2:11" s="4" customFormat="1" ht="16.5" customHeight="1" thickBot="1">
      <c r="B17" s="45" t="s">
        <v>33</v>
      </c>
      <c r="C17" s="32">
        <v>1472275</v>
      </c>
      <c r="D17" s="32">
        <f>ROUND(D13*0.15,0)</f>
        <v>2086724</v>
      </c>
      <c r="E17" s="32">
        <f t="shared" si="0"/>
        <v>614449</v>
      </c>
      <c r="F17" s="43">
        <f t="shared" si="1"/>
        <v>0.4173466234229339</v>
      </c>
      <c r="G17" s="22"/>
      <c r="H17" s="46"/>
      <c r="I17" s="3"/>
      <c r="J17" s="3"/>
      <c r="K17" s="3"/>
    </row>
    <row r="18" spans="2:11" s="4" customFormat="1" ht="16.5" customHeight="1">
      <c r="B18" s="14" t="s">
        <v>1</v>
      </c>
      <c r="C18" s="33">
        <v>16504685</v>
      </c>
      <c r="D18" s="33">
        <v>15595256</v>
      </c>
      <c r="E18" s="48">
        <f t="shared" si="0"/>
        <v>-909429</v>
      </c>
      <c r="F18" s="40">
        <f t="shared" si="1"/>
        <v>-0.05510126367149691</v>
      </c>
      <c r="G18" s="22"/>
      <c r="H18" s="46"/>
      <c r="I18" s="3"/>
      <c r="J18" s="3"/>
      <c r="K18" s="3"/>
    </row>
    <row r="19" spans="2:11" s="4" customFormat="1" ht="16.5" customHeight="1">
      <c r="B19" s="15" t="s">
        <v>35</v>
      </c>
      <c r="C19" s="31">
        <v>14854217</v>
      </c>
      <c r="D19" s="31">
        <f>ROUND(D18*0.85,0)</f>
        <v>13255968</v>
      </c>
      <c r="E19" s="31">
        <f t="shared" si="0"/>
        <v>-1598249</v>
      </c>
      <c r="F19" s="41">
        <f t="shared" si="1"/>
        <v>-0.10759564102234402</v>
      </c>
      <c r="G19" s="22"/>
      <c r="H19" s="46"/>
      <c r="I19" s="3"/>
      <c r="J19" s="3"/>
      <c r="K19" s="3"/>
    </row>
    <row r="20" spans="2:11" s="4" customFormat="1" ht="16.5" customHeight="1">
      <c r="B20" s="16" t="s">
        <v>3</v>
      </c>
      <c r="C20" s="30">
        <v>13368795</v>
      </c>
      <c r="D20" s="30">
        <f>ROUND(D19*0.9,0)</f>
        <v>11930371</v>
      </c>
      <c r="E20" s="30">
        <f t="shared" si="0"/>
        <v>-1438424</v>
      </c>
      <c r="F20" s="42">
        <f t="shared" si="1"/>
        <v>-0.10759563595671862</v>
      </c>
      <c r="G20" s="55"/>
      <c r="H20" s="46"/>
      <c r="I20" s="3"/>
      <c r="J20" s="3"/>
      <c r="K20" s="3"/>
    </row>
    <row r="21" spans="2:11" s="4" customFormat="1" ht="16.5" customHeight="1">
      <c r="B21" s="16" t="s">
        <v>4</v>
      </c>
      <c r="C21" s="30">
        <v>1485422</v>
      </c>
      <c r="D21" s="30">
        <f>D19-D20</f>
        <v>1325597</v>
      </c>
      <c r="E21" s="30">
        <f t="shared" si="0"/>
        <v>-159825</v>
      </c>
      <c r="F21" s="42">
        <f t="shared" si="1"/>
        <v>-0.10759568661296251</v>
      </c>
      <c r="G21" s="22"/>
      <c r="H21" s="46"/>
      <c r="I21" s="3"/>
      <c r="J21" s="3"/>
      <c r="K21" s="3"/>
    </row>
    <row r="22" spans="2:11" s="4" customFormat="1" ht="16.5" customHeight="1" thickBot="1">
      <c r="B22" s="45" t="s">
        <v>33</v>
      </c>
      <c r="C22" s="32">
        <v>1650468</v>
      </c>
      <c r="D22" s="32">
        <f>ROUND(D18*0.15,0)</f>
        <v>2339288</v>
      </c>
      <c r="E22" s="32">
        <f t="shared" si="0"/>
        <v>688820</v>
      </c>
      <c r="F22" s="43">
        <f t="shared" si="1"/>
        <v>0.41734829151489156</v>
      </c>
      <c r="G22" s="22"/>
      <c r="H22" s="46"/>
      <c r="I22" s="3"/>
      <c r="J22" s="3"/>
      <c r="K22" s="3"/>
    </row>
    <row r="23" spans="2:11" s="4" customFormat="1" ht="16.5" customHeight="1">
      <c r="B23" s="14" t="s">
        <v>2</v>
      </c>
      <c r="C23" s="33">
        <v>52492626</v>
      </c>
      <c r="D23" s="33">
        <f>D7+D13+D18</f>
        <v>48744208</v>
      </c>
      <c r="E23" s="48">
        <f t="shared" si="0"/>
        <v>-3748418</v>
      </c>
      <c r="F23" s="40">
        <f t="shared" si="1"/>
        <v>-0.0714084679246186</v>
      </c>
      <c r="G23" s="22"/>
      <c r="H23" s="46"/>
      <c r="I23" s="3"/>
      <c r="J23" s="3"/>
      <c r="K23" s="3"/>
    </row>
    <row r="24" spans="2:11" s="4" customFormat="1" ht="16.5" customHeight="1">
      <c r="B24" s="15" t="s">
        <v>6</v>
      </c>
      <c r="C24" s="31">
        <v>41927065</v>
      </c>
      <c r="D24" s="49">
        <f>D8+D14+D19</f>
        <v>36623213</v>
      </c>
      <c r="E24" s="31">
        <f t="shared" si="0"/>
        <v>-5303852</v>
      </c>
      <c r="F24" s="41">
        <f t="shared" si="1"/>
        <v>-0.1265018669921207</v>
      </c>
      <c r="G24" s="22"/>
      <c r="H24" s="46"/>
      <c r="I24" s="3"/>
      <c r="J24" s="3"/>
      <c r="K24" s="3"/>
    </row>
    <row r="25" spans="2:11" s="4" customFormat="1" ht="16.5" customHeight="1">
      <c r="B25" s="16" t="s">
        <v>7</v>
      </c>
      <c r="C25" s="30">
        <v>37734358</v>
      </c>
      <c r="D25" s="33">
        <f>D9+D15+D20</f>
        <v>32960892</v>
      </c>
      <c r="E25" s="30">
        <f t="shared" si="0"/>
        <v>-4773466</v>
      </c>
      <c r="F25" s="42">
        <f t="shared" si="1"/>
        <v>-0.12650184746749898</v>
      </c>
      <c r="G25" s="22"/>
      <c r="H25" s="46"/>
      <c r="I25" s="3"/>
      <c r="J25" s="3"/>
      <c r="K25" s="3"/>
    </row>
    <row r="26" spans="2:11" s="4" customFormat="1" ht="16.5" customHeight="1">
      <c r="B26" s="16" t="s">
        <v>8</v>
      </c>
      <c r="C26" s="30">
        <v>4192707</v>
      </c>
      <c r="D26" s="33">
        <f>D10+D16+D21</f>
        <v>3662321</v>
      </c>
      <c r="E26" s="30">
        <f t="shared" si="0"/>
        <v>-530386</v>
      </c>
      <c r="F26" s="42">
        <f t="shared" si="1"/>
        <v>-0.12650204271369309</v>
      </c>
      <c r="G26" s="22"/>
      <c r="H26" s="46"/>
      <c r="I26" s="3"/>
      <c r="J26" s="3"/>
      <c r="K26" s="3"/>
    </row>
    <row r="27" spans="2:11" s="4" customFormat="1" ht="16.5" customHeight="1">
      <c r="B27" s="15" t="s">
        <v>9</v>
      </c>
      <c r="C27" s="30">
        <v>5316298</v>
      </c>
      <c r="D27" s="33">
        <f>D11</f>
        <v>4809364</v>
      </c>
      <c r="E27" s="30">
        <f t="shared" si="0"/>
        <v>-506934</v>
      </c>
      <c r="F27" s="42">
        <f t="shared" si="1"/>
        <v>-0.0953546998305964</v>
      </c>
      <c r="G27" s="22"/>
      <c r="H27" s="46"/>
      <c r="I27" s="3"/>
      <c r="J27" s="3"/>
      <c r="K27" s="3"/>
    </row>
    <row r="28" spans="2:11" s="4" customFormat="1" ht="16.5" customHeight="1" thickBot="1">
      <c r="B28" s="45" t="s">
        <v>32</v>
      </c>
      <c r="C28" s="32">
        <v>5249263</v>
      </c>
      <c r="D28" s="52">
        <f>D12+D17+D22</f>
        <v>7311631</v>
      </c>
      <c r="E28" s="32">
        <f t="shared" si="0"/>
        <v>2062368</v>
      </c>
      <c r="F28" s="43">
        <f t="shared" si="1"/>
        <v>0.3928871538728389</v>
      </c>
      <c r="G28" s="22"/>
      <c r="H28" s="46"/>
      <c r="I28" s="3"/>
      <c r="J28" s="3"/>
      <c r="K28" s="3"/>
    </row>
    <row r="29" spans="2:11" s="4" customFormat="1" ht="16.5" customHeight="1">
      <c r="B29" s="14" t="s">
        <v>19</v>
      </c>
      <c r="C29" s="33">
        <v>13585040</v>
      </c>
      <c r="D29" s="48">
        <v>13897531</v>
      </c>
      <c r="E29" s="48">
        <f t="shared" si="0"/>
        <v>312491</v>
      </c>
      <c r="F29" s="40">
        <f t="shared" si="1"/>
        <v>0.023002582252242172</v>
      </c>
      <c r="G29" s="22"/>
      <c r="H29" s="46"/>
      <c r="I29" s="3"/>
      <c r="J29" s="3"/>
      <c r="K29" s="3"/>
    </row>
    <row r="30" spans="2:11" s="9" customFormat="1" ht="16.5" customHeight="1">
      <c r="B30" s="17" t="s">
        <v>10</v>
      </c>
      <c r="C30" s="30">
        <v>12226536</v>
      </c>
      <c r="D30" s="30">
        <f>ROUND(D29*0.9,0)</f>
        <v>12507778</v>
      </c>
      <c r="E30" s="30">
        <f t="shared" si="0"/>
        <v>281242</v>
      </c>
      <c r="F30" s="42">
        <f t="shared" si="1"/>
        <v>0.02300259043117364</v>
      </c>
      <c r="G30" s="23"/>
      <c r="H30" s="46"/>
      <c r="I30" s="8"/>
      <c r="J30" s="8"/>
      <c r="K30" s="8"/>
    </row>
    <row r="31" spans="2:11" s="9" customFormat="1" ht="16.5" customHeight="1">
      <c r="B31" s="16" t="s">
        <v>11</v>
      </c>
      <c r="C31" s="31">
        <v>9781229</v>
      </c>
      <c r="D31" s="31">
        <f>ROUND(D30*0.8,0)</f>
        <v>10006222</v>
      </c>
      <c r="E31" s="31">
        <f t="shared" si="0"/>
        <v>224993</v>
      </c>
      <c r="F31" s="41">
        <f t="shared" si="1"/>
        <v>0.023002528618847388</v>
      </c>
      <c r="G31" s="23"/>
      <c r="H31" s="46"/>
      <c r="I31" s="8"/>
      <c r="J31" s="8"/>
      <c r="K31" s="8"/>
    </row>
    <row r="32" spans="2:11" s="9" customFormat="1" ht="16.5" customHeight="1">
      <c r="B32" s="16" t="s">
        <v>12</v>
      </c>
      <c r="C32" s="30">
        <v>2445307</v>
      </c>
      <c r="D32" s="30">
        <f>D30-D31</f>
        <v>2501556</v>
      </c>
      <c r="E32" s="30">
        <f t="shared" si="0"/>
        <v>56249</v>
      </c>
      <c r="F32" s="42">
        <f t="shared" si="1"/>
        <v>0.02300283768050392</v>
      </c>
      <c r="G32" s="23"/>
      <c r="H32" s="46"/>
      <c r="I32" s="8"/>
      <c r="J32" s="8"/>
      <c r="K32" s="8"/>
    </row>
    <row r="33" spans="2:11" s="9" customFormat="1" ht="16.5" customHeight="1">
      <c r="B33" s="17" t="s">
        <v>13</v>
      </c>
      <c r="C33" s="30">
        <v>1358504</v>
      </c>
      <c r="D33" s="30">
        <f>ROUND(D29*0.1,0)</f>
        <v>1389753</v>
      </c>
      <c r="E33" s="30">
        <f t="shared" si="0"/>
        <v>31249</v>
      </c>
      <c r="F33" s="42">
        <f t="shared" si="1"/>
        <v>0.023002508641858987</v>
      </c>
      <c r="G33" s="23"/>
      <c r="H33" s="46"/>
      <c r="I33" s="8"/>
      <c r="J33" s="8"/>
      <c r="K33" s="8"/>
    </row>
    <row r="34" spans="2:11" s="4" customFormat="1" ht="16.5" customHeight="1">
      <c r="B34" s="16" t="s">
        <v>21</v>
      </c>
      <c r="C34" s="31">
        <v>842272</v>
      </c>
      <c r="D34" s="31">
        <f>ROUND(D33*0.62,0)</f>
        <v>861647</v>
      </c>
      <c r="E34" s="31">
        <f t="shared" si="0"/>
        <v>19375</v>
      </c>
      <c r="F34" s="41">
        <f t="shared" si="1"/>
        <v>0.023003257854944722</v>
      </c>
      <c r="G34" s="22"/>
      <c r="H34" s="46"/>
      <c r="I34" s="3"/>
      <c r="J34" s="3"/>
      <c r="K34" s="3"/>
    </row>
    <row r="35" spans="2:11" s="4" customFormat="1" ht="16.5" customHeight="1" thickBot="1">
      <c r="B35" s="18" t="s">
        <v>22</v>
      </c>
      <c r="C35" s="32">
        <v>516232</v>
      </c>
      <c r="D35" s="32">
        <f>D33-D34</f>
        <v>528106</v>
      </c>
      <c r="E35" s="32">
        <f t="shared" si="0"/>
        <v>11874</v>
      </c>
      <c r="F35" s="43">
        <f t="shared" si="1"/>
        <v>0.023001286243394443</v>
      </c>
      <c r="G35" s="22"/>
      <c r="H35" s="46"/>
      <c r="I35" s="3"/>
      <c r="J35" s="3"/>
      <c r="K35" s="3"/>
    </row>
    <row r="36" spans="2:6" ht="179.25" customHeight="1">
      <c r="B36" s="180" t="s">
        <v>42</v>
      </c>
      <c r="C36" s="181"/>
      <c r="D36" s="181"/>
      <c r="E36" s="181"/>
      <c r="F36" s="182"/>
    </row>
    <row r="37" spans="2:6" ht="15" customHeight="1">
      <c r="B37" s="21" t="s">
        <v>23</v>
      </c>
      <c r="C37" s="183"/>
      <c r="D37" s="183"/>
      <c r="E37" s="36" t="s">
        <v>24</v>
      </c>
      <c r="F37" s="50">
        <v>42467</v>
      </c>
    </row>
  </sheetData>
  <sheetProtection/>
  <mergeCells count="6">
    <mergeCell ref="B2:F2"/>
    <mergeCell ref="B3:F3"/>
    <mergeCell ref="B36:F36"/>
    <mergeCell ref="B5:B6"/>
    <mergeCell ref="B1:F1"/>
    <mergeCell ref="C37:D37"/>
  </mergeCells>
  <printOptions horizontalCentered="1"/>
  <pageMargins left="0.25" right="0.25" top="0.27" bottom="0.3" header="0.12" footer="0.1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 White</dc:creator>
  <cp:keywords/>
  <dc:description/>
  <cp:lastModifiedBy>Boyle, Marilyn (DWD)</cp:lastModifiedBy>
  <cp:lastPrinted>2017-07-21T12:48:28Z</cp:lastPrinted>
  <dcterms:created xsi:type="dcterms:W3CDTF">2004-03-25T11:45:49Z</dcterms:created>
  <dcterms:modified xsi:type="dcterms:W3CDTF">2017-07-21T12:57:19Z</dcterms:modified>
  <cp:category/>
  <cp:version/>
  <cp:contentType/>
  <cp:contentStatus/>
</cp:coreProperties>
</file>