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package/2006/relationships/metadata/core-properties" Target="docProps/core.xml"/>
  <Relationship Id="rId3" Type="http://schemas.openxmlformats.org/officeDocument/2006/relationships/extended-properties" Target="docProps/app.xml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DCS PASS\FY17 Allocations\CR Rescission Adult DW October 2016\"/>
    </mc:Choice>
  </mc:AlternateContent>
  <bookViews>
    <workbookView xWindow="0" yWindow="0" windowWidth="23040" windowHeight="8112"/>
  </bookViews>
  <sheets>
    <sheet name="MOD 5 FY17 Title I  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" i="3" l="1"/>
  <c r="G22" i="3"/>
  <c r="F22" i="3"/>
  <c r="D22" i="3"/>
  <c r="I21" i="3"/>
  <c r="D21" i="3"/>
  <c r="I20" i="3"/>
  <c r="I19" i="3"/>
  <c r="I18" i="3"/>
  <c r="D18" i="3"/>
  <c r="D19" i="3" s="1"/>
  <c r="I17" i="3"/>
  <c r="G16" i="3"/>
  <c r="I16" i="3" s="1"/>
  <c r="F16" i="3"/>
  <c r="D16" i="3"/>
  <c r="G13" i="3"/>
  <c r="I13" i="3" s="1"/>
  <c r="F13" i="3"/>
  <c r="D13" i="3"/>
  <c r="I12" i="3"/>
  <c r="G11" i="3"/>
  <c r="G27" i="3" s="1"/>
  <c r="F11" i="3"/>
  <c r="F27" i="3" s="1"/>
  <c r="D11" i="3"/>
  <c r="D27" i="3" s="1"/>
  <c r="I10" i="3"/>
  <c r="G10" i="3"/>
  <c r="G26" i="3" s="1"/>
  <c r="F10" i="3"/>
  <c r="F26" i="3" s="1"/>
  <c r="D10" i="3"/>
  <c r="D26" i="3" s="1"/>
  <c r="I7" i="3"/>
  <c r="G7" i="3"/>
  <c r="G23" i="3" s="1"/>
  <c r="F7" i="3"/>
  <c r="D7" i="3"/>
  <c r="I6" i="3"/>
  <c r="I22" i="3"/>
  <c r="I26" i="3" l="1"/>
  <c r="I23" i="3"/>
  <c r="I27" i="3"/>
  <c r="D9" i="3"/>
  <c r="F9" i="3"/>
  <c r="F8" i="3"/>
  <c r="G14" i="3"/>
  <c r="I14" i="3" s="1"/>
  <c r="G15" i="3"/>
  <c r="I15" i="3" s="1"/>
  <c r="D20" i="3"/>
  <c r="G8" i="3"/>
  <c r="G9" i="3"/>
  <c r="D23" i="3"/>
  <c r="D14" i="3"/>
  <c r="D15" i="3" s="1"/>
  <c r="D8" i="3"/>
  <c r="I11" i="3"/>
  <c r="F14" i="3"/>
  <c r="F15" i="3" s="1"/>
  <c r="F25" i="3" l="1"/>
  <c r="I9" i="3"/>
  <c r="G25" i="3"/>
  <c r="I25" i="3" s="1"/>
  <c r="D25" i="3"/>
  <c r="D24" i="3"/>
  <c r="G24" i="3"/>
  <c r="I24" i="3" s="1"/>
  <c r="F24" i="3"/>
</calcChain>
</file>

<file path=xl/sharedStrings.xml><?xml version="1.0" encoding="utf-8"?>
<sst xmlns="http://schemas.openxmlformats.org/spreadsheetml/2006/main" count="43" uniqueCount="36">
  <si>
    <t>A</t>
  </si>
  <si>
    <t>B</t>
  </si>
  <si>
    <t>C</t>
  </si>
  <si>
    <t>D</t>
  </si>
  <si>
    <t>E</t>
  </si>
  <si>
    <t>F</t>
  </si>
  <si>
    <t>G</t>
  </si>
  <si>
    <t>CATEGORY</t>
  </si>
  <si>
    <t>FY 2016
Final
Allotment</t>
  </si>
  <si>
    <t>FY 2017
Initial 
Allotment</t>
  </si>
  <si>
    <t>Revised
Adult &amp; DW
FY 2017
Allotment
( 0.1901%Reduction)
(Grant Mod 3)</t>
  </si>
  <si>
    <t>Revised
FY 2017
With DW 
Reallotment 
($17,180 to DW)
(Grant Mod 4)</t>
  </si>
  <si>
    <t>A. DISLOCATED WORKER TOTAL</t>
  </si>
  <si>
    <t>1. FORMULA ALLOCATIONS 65% / 60%</t>
  </si>
  <si>
    <t>a. PROGRAM  90%</t>
  </si>
  <si>
    <t>b. LOCAL ADMINISTRATION  10%</t>
  </si>
  <si>
    <t>2. RAPID RESPONSE  25%</t>
  </si>
  <si>
    <t>3. STATEWIDE PROGRAMS 10% / 15%</t>
  </si>
  <si>
    <t>B. ADULT TOTAL</t>
  </si>
  <si>
    <t>1. FORMULA ALLOCATIONS 90% / 85%</t>
  </si>
  <si>
    <t>2. STATEWIDE  PROGRAMS 10% / 15%</t>
  </si>
  <si>
    <t>C. YOUTH TOTAL</t>
  </si>
  <si>
    <t xml:space="preserve">D. TITLE I TOTAL </t>
  </si>
  <si>
    <t>1. LOCAL FORMULA ALLOCATIONS</t>
  </si>
  <si>
    <t xml:space="preserve">a. PROGRAM  </t>
  </si>
  <si>
    <t xml:space="preserve">b. LOCAL ADMINISTRATION  </t>
  </si>
  <si>
    <t>2. RAPID RESPONSE</t>
  </si>
  <si>
    <t>Department of Career Services</t>
  </si>
  <si>
    <t>Updated:</t>
  </si>
  <si>
    <t>H</t>
  </si>
  <si>
    <t xml:space="preserve">FY 2017 Initial Allotments Published in Training and Employment Guidance Letter (TEGL) 17-15, Issued April 5, 2016
</t>
  </si>
  <si>
    <t>Revised FY 2017 Allotments with 0.496% Reduction per TEGL 17-15, Change 1, Issued November 21, 2016
Revised FY 2017 Allotments with 0.1901% Reduction per TEGL 17-15, Change 2, Issued March 8, 2017
Revised FY2017 Reallotment for DW per TEGL 24-16, Issued March 16, 2017
Revised FY2017 Advance Funding for Adult and DW per TEGL 17-15, Change 3, Issued June 21, 2017</t>
  </si>
  <si>
    <t>Change from
Prior Revision 
Grant MOD 4
Column F</t>
  </si>
  <si>
    <t>Restored Advance Funds 
DW $30,896
Adult $23,154
Final FY2017
(Grant Mod 5)</t>
  </si>
  <si>
    <t>ATTACHMENT  N1
FISCAL YEAR 2017 WIOA TITLE I STATE ALLOTMENTS</t>
  </si>
  <si>
    <r>
      <t>Revised
Adult &amp; DW
FY 2017
Allotment</t>
    </r>
    <r>
      <rPr>
        <b/>
        <vertAlign val="superscript"/>
        <sz val="11"/>
        <rFont val="Arial Narrow"/>
        <family val="2"/>
      </rPr>
      <t xml:space="preserve">
</t>
    </r>
    <r>
      <rPr>
        <b/>
        <sz val="11"/>
        <rFont val="Arial Narrow"/>
        <family val="2"/>
      </rPr>
      <t>(0.496% Reduction)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</si>
</sst>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&quot;$&quot;#,##0"/>
    <numFmt numFmtId="165" formatCode="[$-409]mmmm\ d\,\ yyyy;@"/>
    <numFmt numFmtId="166" formatCode="0.0%"/>
  </numFmts>
  <fonts count="13" x14ac:knownFonts="1">
    <font>
      <sz val="10"/>
      <name val="Arial"/>
      <family val="2"/>
    </font>
    <font>
      <sz val="10"/>
      <name val="Arial"/>
      <family val="2"/>
    </font>
    <font>
      <b/>
      <sz val="14"/>
      <name val="Arial Narrow"/>
      <family val="2"/>
    </font>
    <font>
      <b/>
      <sz val="12"/>
      <name val="Arial Narrow"/>
      <family val="2"/>
    </font>
    <font>
      <sz val="12"/>
      <name val="Arial Narrow"/>
      <family val="2"/>
    </font>
    <font>
      <b/>
      <sz val="12"/>
      <name val="Times New Roman"/>
      <family val="1"/>
    </font>
    <font>
      <sz val="10"/>
      <name val="Arial Narrow"/>
      <family val="2"/>
    </font>
    <font>
      <b/>
      <sz val="8"/>
      <name val="Arial Narrow"/>
      <family val="2"/>
    </font>
    <font>
      <b/>
      <sz val="11"/>
      <name val="Arial Narrow"/>
      <family val="2"/>
    </font>
    <font>
      <b/>
      <vertAlign val="superscript"/>
      <sz val="11"/>
      <name val="Arial Narrow"/>
      <family val="2"/>
    </font>
    <font>
      <b/>
      <sz val="10"/>
      <name val="Arial"/>
      <family val="2"/>
    </font>
    <font>
      <b/>
      <sz val="10"/>
      <name val="Arial Narrow"/>
      <family val="2"/>
    </font>
    <font>
      <sz val="1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 applyBorder="1"/>
    <xf numFmtId="0" fontId="5" fillId="0" borderId="0" xfId="0" applyFont="1" applyBorder="1"/>
    <xf numFmtId="0" fontId="5" fillId="0" borderId="0" xfId="0" applyFont="1"/>
    <xf numFmtId="0" fontId="0" fillId="0" borderId="5" xfId="0" applyBorder="1"/>
    <xf numFmtId="0" fontId="7" fillId="0" borderId="9" xfId="0" applyFont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11" fillId="0" borderId="11" xfId="0" applyFont="1" applyBorder="1" applyAlignment="1">
      <alignment vertical="center"/>
    </xf>
    <xf numFmtId="164" fontId="12" fillId="0" borderId="12" xfId="0" applyNumberFormat="1" applyFont="1" applyBorder="1" applyAlignment="1">
      <alignment horizontal="center" vertical="center"/>
    </xf>
    <xf numFmtId="164" fontId="12" fillId="2" borderId="12" xfId="0" applyNumberFormat="1" applyFont="1" applyFill="1" applyBorder="1" applyAlignment="1">
      <alignment horizontal="center" vertical="center"/>
    </xf>
    <xf numFmtId="164" fontId="12" fillId="0" borderId="13" xfId="0" applyNumberFormat="1" applyFont="1" applyBorder="1" applyAlignment="1">
      <alignment horizontal="center" vertical="center"/>
    </xf>
    <xf numFmtId="164" fontId="0" fillId="0" borderId="0" xfId="0" applyNumberFormat="1" applyAlignment="1">
      <alignment vertical="center"/>
    </xf>
    <xf numFmtId="0" fontId="6" fillId="0" borderId="14" xfId="0" applyFont="1" applyBorder="1" applyAlignment="1">
      <alignment vertical="center"/>
    </xf>
    <xf numFmtId="164" fontId="8" fillId="0" borderId="12" xfId="0" applyNumberFormat="1" applyFont="1" applyBorder="1" applyAlignment="1">
      <alignment horizontal="center" vertical="center"/>
    </xf>
    <xf numFmtId="164" fontId="8" fillId="2" borderId="12" xfId="0" applyNumberFormat="1" applyFont="1" applyFill="1" applyBorder="1" applyAlignment="1">
      <alignment horizontal="center" vertical="center"/>
    </xf>
    <xf numFmtId="0" fontId="6" fillId="0" borderId="15" xfId="0" applyFont="1" applyBorder="1" applyAlignment="1">
      <alignment horizontal="left" vertical="center" indent="1"/>
    </xf>
    <xf numFmtId="0" fontId="6" fillId="0" borderId="6" xfId="0" applyFont="1" applyBorder="1" applyAlignment="1">
      <alignment vertical="center"/>
    </xf>
    <xf numFmtId="164" fontId="12" fillId="0" borderId="16" xfId="0" applyNumberFormat="1" applyFont="1" applyBorder="1" applyAlignment="1">
      <alignment horizontal="center" vertical="center"/>
    </xf>
    <xf numFmtId="164" fontId="12" fillId="2" borderId="16" xfId="0" applyNumberFormat="1" applyFont="1" applyFill="1" applyBorder="1" applyAlignment="1">
      <alignment horizontal="center" vertical="center"/>
    </xf>
    <xf numFmtId="164" fontId="12" fillId="0" borderId="17" xfId="0" applyNumberFormat="1" applyFont="1" applyBorder="1" applyAlignment="1">
      <alignment horizontal="center" vertical="center"/>
    </xf>
    <xf numFmtId="164" fontId="12" fillId="2" borderId="17" xfId="0" applyNumberFormat="1" applyFont="1" applyFill="1" applyBorder="1" applyAlignment="1">
      <alignment horizontal="center" vertical="center"/>
    </xf>
    <xf numFmtId="164" fontId="12" fillId="0" borderId="18" xfId="0" applyNumberFormat="1" applyFont="1" applyBorder="1" applyAlignment="1">
      <alignment horizontal="center" vertical="center"/>
    </xf>
    <xf numFmtId="164" fontId="12" fillId="2" borderId="18" xfId="0" applyNumberFormat="1" applyFont="1" applyFill="1" applyBorder="1" applyAlignment="1">
      <alignment horizontal="center" vertical="center"/>
    </xf>
    <xf numFmtId="164" fontId="12" fillId="2" borderId="13" xfId="0" applyNumberFormat="1" applyFont="1" applyFill="1" applyBorder="1" applyAlignment="1">
      <alignment horizontal="center" vertical="center"/>
    </xf>
    <xf numFmtId="164" fontId="8" fillId="0" borderId="17" xfId="0" applyNumberFormat="1" applyFont="1" applyBorder="1" applyAlignment="1">
      <alignment horizontal="center" vertical="center"/>
    </xf>
    <xf numFmtId="164" fontId="8" fillId="2" borderId="17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left"/>
    </xf>
    <xf numFmtId="0" fontId="12" fillId="0" borderId="0" xfId="0" applyFont="1" applyAlignment="1">
      <alignment horizontal="right" wrapText="1"/>
    </xf>
    <xf numFmtId="165" fontId="12" fillId="0" borderId="0" xfId="0" applyNumberFormat="1" applyFont="1" applyFill="1" applyAlignment="1">
      <alignment horizontal="center" wrapText="1"/>
    </xf>
    <xf numFmtId="164" fontId="8" fillId="0" borderId="12" xfId="0" applyNumberFormat="1" applyFont="1" applyFill="1" applyBorder="1" applyAlignment="1">
      <alignment horizontal="center" vertical="center"/>
    </xf>
    <xf numFmtId="164" fontId="12" fillId="0" borderId="12" xfId="0" applyNumberFormat="1" applyFont="1" applyFill="1" applyBorder="1" applyAlignment="1">
      <alignment horizontal="center" vertical="center"/>
    </xf>
    <xf numFmtId="164" fontId="12" fillId="0" borderId="16" xfId="0" applyNumberFormat="1" applyFont="1" applyFill="1" applyBorder="1" applyAlignment="1">
      <alignment horizontal="center" vertical="center"/>
    </xf>
    <xf numFmtId="10" fontId="0" fillId="0" borderId="0" xfId="0" applyNumberFormat="1" applyAlignment="1">
      <alignment vertical="center"/>
    </xf>
    <xf numFmtId="164" fontId="12" fillId="0" borderId="10" xfId="0" applyNumberFormat="1" applyFont="1" applyFill="1" applyBorder="1" applyAlignment="1">
      <alignment horizontal="center" vertical="center"/>
    </xf>
    <xf numFmtId="0" fontId="0" fillId="0" borderId="0" xfId="0" applyAlignment="1"/>
    <xf numFmtId="164" fontId="12" fillId="0" borderId="13" xfId="0" applyNumberFormat="1" applyFont="1" applyFill="1" applyBorder="1" applyAlignment="1">
      <alignment horizontal="center" vertical="center"/>
    </xf>
    <xf numFmtId="166" fontId="0" fillId="0" borderId="0" xfId="0" applyNumberForma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0" fillId="0" borderId="2" xfId="0" applyBorder="1" applyAlignment="1"/>
    <xf numFmtId="0" fontId="0" fillId="0" borderId="3" xfId="0" applyBorder="1" applyAlignment="1"/>
    <xf numFmtId="0" fontId="3" fillId="0" borderId="4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top" wrapText="1"/>
    </xf>
    <xf numFmtId="0" fontId="0" fillId="0" borderId="0" xfId="0" applyBorder="1" applyAlignment="1"/>
    <xf numFmtId="0" fontId="0" fillId="0" borderId="5" xfId="0" applyBorder="1" applyAlignment="1"/>
    <xf numFmtId="0" fontId="3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0" fillId="0" borderId="7" xfId="0" applyBorder="1" applyAlignment="1"/>
    <xf numFmtId="0" fontId="0" fillId="0" borderId="8" xfId="0" applyBorder="1" applyAlignment="1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worksheet" Target="worksheets/sheet1.xml"/>
  <Relationship Id="rId2" Type="http://schemas.openxmlformats.org/officeDocument/2006/relationships/theme" Target="theme/theme1.xml"/>
  <Relationship Id="rId3" Type="http://schemas.openxmlformats.org/officeDocument/2006/relationships/styles" Target="styles.xml"/>
  <Relationship Id="rId4" Type="http://schemas.openxmlformats.org/officeDocument/2006/relationships/sharedStrings" Target="sharedStrings.xml"/>
  <Relationship Id="rId5" Type="http://schemas.openxmlformats.org/officeDocument/2006/relationships/calcChain" Target="calcChain.xml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1.bin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L30"/>
  <sheetViews>
    <sheetView tabSelected="1" topLeftCell="B1" zoomScaleNormal="100" workbookViewId="0">
      <selection activeCell="K5" sqref="K5"/>
    </sheetView>
  </sheetViews>
  <sheetFormatPr defaultRowHeight="13.2" x14ac:dyDescent="0.25"/>
  <cols>
    <col min="1" max="1" width="0" hidden="1" customWidth="1"/>
    <col min="2" max="2" width="34.21875" customWidth="1"/>
    <col min="3" max="3" width="17.6640625" customWidth="1"/>
    <col min="4" max="4" width="16.109375" customWidth="1"/>
    <col min="5" max="5" width="16.5546875" customWidth="1"/>
    <col min="6" max="6" width="18.21875" customWidth="1"/>
    <col min="7" max="7" width="16.44140625" customWidth="1"/>
    <col min="8" max="8" width="17.109375" customWidth="1"/>
    <col min="9" max="9" width="13.33203125" customWidth="1"/>
    <col min="10" max="10" width="16" customWidth="1"/>
    <col min="11" max="11" width="15.6640625" customWidth="1"/>
    <col min="12" max="12" width="16" customWidth="1"/>
  </cols>
  <sheetData>
    <row r="1" spans="1:12" ht="58.2" customHeight="1" x14ac:dyDescent="0.25">
      <c r="A1" s="1"/>
      <c r="B1" s="44" t="s">
        <v>34</v>
      </c>
      <c r="C1" s="45"/>
      <c r="D1" s="45"/>
      <c r="E1" s="45"/>
      <c r="F1" s="45"/>
      <c r="G1" s="45"/>
      <c r="H1" s="45"/>
      <c r="I1" s="46"/>
      <c r="J1" s="41"/>
    </row>
    <row r="2" spans="1:12" ht="16.95" customHeight="1" x14ac:dyDescent="0.25">
      <c r="A2" s="1"/>
      <c r="B2" s="47" t="s">
        <v>30</v>
      </c>
      <c r="C2" s="48"/>
      <c r="D2" s="48"/>
      <c r="E2" s="49"/>
      <c r="F2" s="49"/>
      <c r="G2" s="49"/>
      <c r="H2" s="50"/>
      <c r="I2" s="51"/>
      <c r="J2" s="1"/>
    </row>
    <row r="3" spans="1:12" s="3" customFormat="1" ht="64.8" customHeight="1" thickBot="1" x14ac:dyDescent="0.35">
      <c r="A3" s="2"/>
      <c r="B3" s="52" t="s">
        <v>31</v>
      </c>
      <c r="C3" s="53"/>
      <c r="D3" s="53"/>
      <c r="E3" s="53"/>
      <c r="F3" s="53"/>
      <c r="G3" s="53"/>
      <c r="H3" s="54"/>
      <c r="I3" s="55"/>
      <c r="J3" s="2"/>
    </row>
    <row r="4" spans="1:12" ht="13.5" customHeight="1" thickBot="1" x14ac:dyDescent="0.3">
      <c r="A4" s="4"/>
      <c r="B4" s="5" t="s">
        <v>0</v>
      </c>
      <c r="C4" s="5" t="s">
        <v>1</v>
      </c>
      <c r="D4" s="5" t="s">
        <v>2</v>
      </c>
      <c r="E4" s="6" t="s">
        <v>3</v>
      </c>
      <c r="F4" s="5" t="s">
        <v>4</v>
      </c>
      <c r="G4" s="6" t="s">
        <v>5</v>
      </c>
      <c r="H4" s="7" t="s">
        <v>6</v>
      </c>
      <c r="I4" s="6" t="s">
        <v>29</v>
      </c>
      <c r="J4" s="1"/>
    </row>
    <row r="5" spans="1:12" ht="94.2" customHeight="1" thickBot="1" x14ac:dyDescent="0.3">
      <c r="B5" s="8" t="s">
        <v>7</v>
      </c>
      <c r="C5" s="9" t="s">
        <v>8</v>
      </c>
      <c r="D5" s="9" t="s">
        <v>9</v>
      </c>
      <c r="E5" s="10" t="s">
        <v>35</v>
      </c>
      <c r="F5" s="11" t="s">
        <v>10</v>
      </c>
      <c r="G5" s="10" t="s">
        <v>11</v>
      </c>
      <c r="H5" s="11" t="s">
        <v>33</v>
      </c>
      <c r="I5" s="10" t="s">
        <v>32</v>
      </c>
      <c r="J5" s="12"/>
    </row>
    <row r="6" spans="1:12" s="13" customFormat="1" ht="17.100000000000001" customHeight="1" x14ac:dyDescent="0.25">
      <c r="B6" s="14" t="s">
        <v>12</v>
      </c>
      <c r="C6" s="15">
        <v>21265196</v>
      </c>
      <c r="D6" s="15">
        <v>19237457</v>
      </c>
      <c r="E6" s="16">
        <v>19156845</v>
      </c>
      <c r="F6" s="15">
        <v>19206561</v>
      </c>
      <c r="G6" s="16">
        <v>19223741</v>
      </c>
      <c r="H6" s="40">
        <v>19254637</v>
      </c>
      <c r="I6" s="30">
        <f>H6-G6</f>
        <v>30896</v>
      </c>
      <c r="J6" s="39"/>
      <c r="K6" s="18"/>
      <c r="L6" s="18"/>
    </row>
    <row r="7" spans="1:12" s="13" customFormat="1" ht="17.100000000000001" customHeight="1" x14ac:dyDescent="0.25">
      <c r="B7" s="19" t="s">
        <v>13</v>
      </c>
      <c r="C7" s="20">
        <v>13822378</v>
      </c>
      <c r="D7" s="20">
        <f>ROUND(D6*0.6, 0)</f>
        <v>11542474</v>
      </c>
      <c r="E7" s="21">
        <v>11494107</v>
      </c>
      <c r="F7" s="20">
        <f>F6-(F10+F11)</f>
        <v>11523936.6</v>
      </c>
      <c r="G7" s="21">
        <f>G6-(G10+G11)</f>
        <v>11534244.6</v>
      </c>
      <c r="H7" s="36">
        <v>11565141</v>
      </c>
      <c r="I7" s="16">
        <f t="shared" ref="I7:I27" si="0">H7-G7</f>
        <v>30896.400000000373</v>
      </c>
    </row>
    <row r="8" spans="1:12" s="13" customFormat="1" ht="17.100000000000001" customHeight="1" x14ac:dyDescent="0.25">
      <c r="B8" s="22" t="s">
        <v>14</v>
      </c>
      <c r="C8" s="15">
        <v>12440140</v>
      </c>
      <c r="D8" s="15">
        <f>ROUND(D7*0.9, 0)</f>
        <v>10388227</v>
      </c>
      <c r="E8" s="16">
        <v>10344696.6</v>
      </c>
      <c r="F8" s="15">
        <f>F7*0.9</f>
        <v>10371542.939999999</v>
      </c>
      <c r="G8" s="16">
        <f>G7*0.9</f>
        <v>10380820.140000001</v>
      </c>
      <c r="H8" s="37">
        <v>10408626.9</v>
      </c>
      <c r="I8" s="16">
        <f t="shared" si="0"/>
        <v>27806.759999999776</v>
      </c>
    </row>
    <row r="9" spans="1:12" s="13" customFormat="1" ht="17.100000000000001" customHeight="1" x14ac:dyDescent="0.25">
      <c r="B9" s="22" t="s">
        <v>15</v>
      </c>
      <c r="C9" s="15">
        <v>1382238</v>
      </c>
      <c r="D9" s="15">
        <f>D7-D8</f>
        <v>1154247</v>
      </c>
      <c r="E9" s="16">
        <v>1149410.4000000004</v>
      </c>
      <c r="F9" s="15">
        <f>F7-F8</f>
        <v>1152393.6600000001</v>
      </c>
      <c r="G9" s="16">
        <f>G7-G8</f>
        <v>1153424.459999999</v>
      </c>
      <c r="H9" s="37">
        <v>1156514.0999999996</v>
      </c>
      <c r="I9" s="16">
        <f t="shared" si="0"/>
        <v>3089.640000000596</v>
      </c>
    </row>
    <row r="10" spans="1:12" s="13" customFormat="1" ht="17.100000000000001" customHeight="1" x14ac:dyDescent="0.25">
      <c r="B10" s="19" t="s">
        <v>16</v>
      </c>
      <c r="C10" s="15">
        <v>5316298</v>
      </c>
      <c r="D10" s="15">
        <f>ROUND(D6*0.25, 0)</f>
        <v>4809364</v>
      </c>
      <c r="E10" s="16">
        <v>4789211.5</v>
      </c>
      <c r="F10" s="15">
        <f>F6*0.25</f>
        <v>4801640.25</v>
      </c>
      <c r="G10" s="16">
        <f>G6*0.25</f>
        <v>4805935.25</v>
      </c>
      <c r="H10" s="37">
        <v>4805935</v>
      </c>
      <c r="I10" s="16">
        <f t="shared" si="0"/>
        <v>-0.25</v>
      </c>
      <c r="J10" s="18"/>
      <c r="K10" s="39"/>
      <c r="L10" s="39"/>
    </row>
    <row r="11" spans="1:12" s="13" customFormat="1" ht="17.100000000000001" customHeight="1" thickBot="1" x14ac:dyDescent="0.3">
      <c r="B11" s="23" t="s">
        <v>17</v>
      </c>
      <c r="C11" s="24">
        <v>2126520</v>
      </c>
      <c r="D11" s="24">
        <f>ROUND(D6*0.15, 0)</f>
        <v>2885619</v>
      </c>
      <c r="E11" s="25">
        <v>2873525.5</v>
      </c>
      <c r="F11" s="24">
        <f>F6*0.15</f>
        <v>2880984.15</v>
      </c>
      <c r="G11" s="25">
        <f>G6*0.15</f>
        <v>2883561.15</v>
      </c>
      <c r="H11" s="38">
        <v>2883561</v>
      </c>
      <c r="I11" s="25">
        <f t="shared" si="0"/>
        <v>-0.14999999990686774</v>
      </c>
      <c r="J11" s="18"/>
      <c r="K11" s="39"/>
      <c r="L11" s="39"/>
    </row>
    <row r="12" spans="1:12" s="13" customFormat="1" ht="17.100000000000001" customHeight="1" x14ac:dyDescent="0.25">
      <c r="B12" s="14" t="s">
        <v>18</v>
      </c>
      <c r="C12" s="26">
        <v>14722745</v>
      </c>
      <c r="D12" s="26">
        <v>13911495</v>
      </c>
      <c r="E12" s="27">
        <v>13851084</v>
      </c>
      <c r="F12" s="26">
        <v>13888341</v>
      </c>
      <c r="G12" s="27">
        <v>13888341</v>
      </c>
      <c r="H12" s="42">
        <v>13911495</v>
      </c>
      <c r="I12" s="30">
        <f t="shared" si="0"/>
        <v>23154</v>
      </c>
      <c r="J12" s="18"/>
    </row>
    <row r="13" spans="1:12" s="13" customFormat="1" ht="17.100000000000001" customHeight="1" x14ac:dyDescent="0.25">
      <c r="B13" s="19" t="s">
        <v>19</v>
      </c>
      <c r="C13" s="20">
        <v>13250470</v>
      </c>
      <c r="D13" s="20">
        <f>ROUND(D12*0.85, 0)</f>
        <v>11824771</v>
      </c>
      <c r="E13" s="21">
        <v>11773421.449999999</v>
      </c>
      <c r="F13" s="20">
        <f>F12-F16</f>
        <v>11805089.85</v>
      </c>
      <c r="G13" s="21">
        <f>G12-G16</f>
        <v>11805089.85</v>
      </c>
      <c r="H13" s="36">
        <v>11828244</v>
      </c>
      <c r="I13" s="16">
        <f t="shared" si="0"/>
        <v>23154.150000000373</v>
      </c>
    </row>
    <row r="14" spans="1:12" s="13" customFormat="1" ht="17.100000000000001" customHeight="1" x14ac:dyDescent="0.25">
      <c r="B14" s="22" t="s">
        <v>14</v>
      </c>
      <c r="C14" s="15">
        <v>11925423</v>
      </c>
      <c r="D14" s="15">
        <f>ROUND(D13*0.9, 0)</f>
        <v>10642294</v>
      </c>
      <c r="E14" s="16">
        <v>10596079.004999999</v>
      </c>
      <c r="F14" s="15">
        <f>F13*0.9</f>
        <v>10624580.865</v>
      </c>
      <c r="G14" s="16">
        <f>G13*0.9</f>
        <v>10624580.865</v>
      </c>
      <c r="H14" s="37">
        <v>10645419.6</v>
      </c>
      <c r="I14" s="16">
        <f t="shared" si="0"/>
        <v>20838.734999999404</v>
      </c>
    </row>
    <row r="15" spans="1:12" s="13" customFormat="1" ht="17.100000000000001" customHeight="1" x14ac:dyDescent="0.25">
      <c r="B15" s="22" t="s">
        <v>15</v>
      </c>
      <c r="C15" s="15">
        <v>1325047</v>
      </c>
      <c r="D15" s="15">
        <f>D13-D14</f>
        <v>1182477</v>
      </c>
      <c r="E15" s="16">
        <v>1177342.4450000003</v>
      </c>
      <c r="F15" s="15">
        <f>F13-F14</f>
        <v>1180508.9849999994</v>
      </c>
      <c r="G15" s="16">
        <f>G13-G14</f>
        <v>1180508.9849999994</v>
      </c>
      <c r="H15" s="37">
        <v>1182824.4000000004</v>
      </c>
      <c r="I15" s="16">
        <f t="shared" si="0"/>
        <v>2315.4150000009686</v>
      </c>
    </row>
    <row r="16" spans="1:12" s="13" customFormat="1" ht="17.100000000000001" customHeight="1" thickBot="1" x14ac:dyDescent="0.3">
      <c r="B16" s="23" t="s">
        <v>20</v>
      </c>
      <c r="C16" s="24">
        <v>1472275</v>
      </c>
      <c r="D16" s="24">
        <f>ROUND(D12*0.15, 0)</f>
        <v>2086724</v>
      </c>
      <c r="E16" s="25">
        <v>2077662.55</v>
      </c>
      <c r="F16" s="24">
        <f>F12*0.15</f>
        <v>2083251.15</v>
      </c>
      <c r="G16" s="25">
        <f>G12*0.15</f>
        <v>2083251.15</v>
      </c>
      <c r="H16" s="38">
        <v>2083251</v>
      </c>
      <c r="I16" s="25">
        <f t="shared" si="0"/>
        <v>-0.14999999990686774</v>
      </c>
      <c r="J16" s="43"/>
    </row>
    <row r="17" spans="2:9" s="13" customFormat="1" ht="17.100000000000001" customHeight="1" x14ac:dyDescent="0.25">
      <c r="B17" s="14" t="s">
        <v>21</v>
      </c>
      <c r="C17" s="26">
        <v>16504685</v>
      </c>
      <c r="D17" s="26">
        <v>15595256</v>
      </c>
      <c r="E17" s="27">
        <v>15595256</v>
      </c>
      <c r="F17" s="26">
        <v>15595256</v>
      </c>
      <c r="G17" s="27">
        <v>15595256</v>
      </c>
      <c r="H17" s="27">
        <v>15595256</v>
      </c>
      <c r="I17" s="30">
        <f t="shared" si="0"/>
        <v>0</v>
      </c>
    </row>
    <row r="18" spans="2:9" s="13" customFormat="1" ht="17.100000000000001" customHeight="1" x14ac:dyDescent="0.25">
      <c r="B18" s="19" t="s">
        <v>19</v>
      </c>
      <c r="C18" s="20">
        <v>14854217</v>
      </c>
      <c r="D18" s="20">
        <f>ROUND(D17*0.85, 0)</f>
        <v>13255968</v>
      </c>
      <c r="E18" s="21">
        <v>13255968</v>
      </c>
      <c r="F18" s="20">
        <v>13255968</v>
      </c>
      <c r="G18" s="21">
        <v>13255968</v>
      </c>
      <c r="H18" s="21">
        <v>13255968</v>
      </c>
      <c r="I18" s="16">
        <f t="shared" si="0"/>
        <v>0</v>
      </c>
    </row>
    <row r="19" spans="2:9" s="13" customFormat="1" ht="17.100000000000001" customHeight="1" x14ac:dyDescent="0.25">
      <c r="B19" s="22" t="s">
        <v>14</v>
      </c>
      <c r="C19" s="15">
        <v>13368795</v>
      </c>
      <c r="D19" s="15">
        <f>ROUND(D18*0.9, 0)</f>
        <v>11930371</v>
      </c>
      <c r="E19" s="16">
        <v>11930371</v>
      </c>
      <c r="F19" s="15">
        <v>11930371</v>
      </c>
      <c r="G19" s="16">
        <v>11930371</v>
      </c>
      <c r="H19" s="16">
        <v>11930371</v>
      </c>
      <c r="I19" s="16">
        <f t="shared" si="0"/>
        <v>0</v>
      </c>
    </row>
    <row r="20" spans="2:9" s="13" customFormat="1" ht="17.100000000000001" customHeight="1" x14ac:dyDescent="0.25">
      <c r="B20" s="22" t="s">
        <v>15</v>
      </c>
      <c r="C20" s="15">
        <v>1485422</v>
      </c>
      <c r="D20" s="15">
        <f>D18-D19</f>
        <v>1325597</v>
      </c>
      <c r="E20" s="16">
        <v>1325597</v>
      </c>
      <c r="F20" s="15">
        <v>1325597</v>
      </c>
      <c r="G20" s="16">
        <v>1325597</v>
      </c>
      <c r="H20" s="16">
        <v>1325597</v>
      </c>
      <c r="I20" s="16">
        <f t="shared" si="0"/>
        <v>0</v>
      </c>
    </row>
    <row r="21" spans="2:9" s="13" customFormat="1" ht="17.100000000000001" customHeight="1" thickBot="1" x14ac:dyDescent="0.3">
      <c r="B21" s="23" t="s">
        <v>20</v>
      </c>
      <c r="C21" s="24">
        <v>1650468</v>
      </c>
      <c r="D21" s="24">
        <f>ROUND(D17*0.15, 0)</f>
        <v>2339288</v>
      </c>
      <c r="E21" s="25">
        <v>2339288</v>
      </c>
      <c r="F21" s="28">
        <v>2339288</v>
      </c>
      <c r="G21" s="29">
        <v>2339288</v>
      </c>
      <c r="H21" s="29">
        <v>2339288</v>
      </c>
      <c r="I21" s="25">
        <f t="shared" si="0"/>
        <v>0</v>
      </c>
    </row>
    <row r="22" spans="2:9" s="13" customFormat="1" ht="17.100000000000001" customHeight="1" x14ac:dyDescent="0.25">
      <c r="B22" s="14" t="s">
        <v>22</v>
      </c>
      <c r="C22" s="26">
        <v>52492626</v>
      </c>
      <c r="D22" s="26">
        <f>D6+D12+D17</f>
        <v>48744208</v>
      </c>
      <c r="E22" s="27">
        <v>48603185</v>
      </c>
      <c r="F22" s="17">
        <f>F6+F12+F17</f>
        <v>48690158</v>
      </c>
      <c r="G22" s="30">
        <f>G6+G12+G17</f>
        <v>48707338</v>
      </c>
      <c r="H22" s="30">
        <v>48761388</v>
      </c>
      <c r="I22" s="30">
        <f t="shared" si="0"/>
        <v>54050</v>
      </c>
    </row>
    <row r="23" spans="2:9" s="13" customFormat="1" ht="17.100000000000001" customHeight="1" x14ac:dyDescent="0.25">
      <c r="B23" s="19" t="s">
        <v>23</v>
      </c>
      <c r="C23" s="20">
        <v>41927065</v>
      </c>
      <c r="D23" s="31">
        <f>D7+D13+D18</f>
        <v>36623213</v>
      </c>
      <c r="E23" s="32">
        <v>36523496.450000003</v>
      </c>
      <c r="F23" s="20">
        <v>36586195</v>
      </c>
      <c r="G23" s="21">
        <f>G7+G13+G18</f>
        <v>36595302.450000003</v>
      </c>
      <c r="H23" s="21">
        <v>36649353</v>
      </c>
      <c r="I23" s="21">
        <f t="shared" si="0"/>
        <v>54050.54999999702</v>
      </c>
    </row>
    <row r="24" spans="2:9" s="13" customFormat="1" ht="17.100000000000001" customHeight="1" x14ac:dyDescent="0.25">
      <c r="B24" s="22" t="s">
        <v>24</v>
      </c>
      <c r="C24" s="15">
        <v>37734358</v>
      </c>
      <c r="D24" s="26">
        <f>D8+D14+D19</f>
        <v>32960892</v>
      </c>
      <c r="E24" s="27">
        <v>32871146.604999997</v>
      </c>
      <c r="F24" s="15">
        <f>+F8+F14+F19</f>
        <v>32926494.805</v>
      </c>
      <c r="G24" s="16">
        <f>+G8+G14+G19</f>
        <v>32935772.005000003</v>
      </c>
      <c r="H24" s="16">
        <v>32984417.5</v>
      </c>
      <c r="I24" s="16">
        <f t="shared" si="0"/>
        <v>48645.494999997318</v>
      </c>
    </row>
    <row r="25" spans="2:9" s="13" customFormat="1" ht="17.100000000000001" customHeight="1" x14ac:dyDescent="0.25">
      <c r="B25" s="22" t="s">
        <v>25</v>
      </c>
      <c r="C25" s="15">
        <v>4192707</v>
      </c>
      <c r="D25" s="26">
        <f>D9+D15+D20</f>
        <v>3662321</v>
      </c>
      <c r="E25" s="27">
        <v>3652349.8450000063</v>
      </c>
      <c r="F25" s="15">
        <f>F9+F15+F20</f>
        <v>3658499.6449999996</v>
      </c>
      <c r="G25" s="16">
        <f>G9+G15+G20</f>
        <v>3659530.4449999984</v>
      </c>
      <c r="H25" s="16">
        <v>3664935.5</v>
      </c>
      <c r="I25" s="16">
        <f t="shared" si="0"/>
        <v>5405.0550000015646</v>
      </c>
    </row>
    <row r="26" spans="2:9" s="13" customFormat="1" ht="17.100000000000001" customHeight="1" x14ac:dyDescent="0.25">
      <c r="B26" s="19" t="s">
        <v>26</v>
      </c>
      <c r="C26" s="15">
        <v>5316298</v>
      </c>
      <c r="D26" s="26">
        <f>D10</f>
        <v>4809364</v>
      </c>
      <c r="E26" s="27">
        <v>4789211.5</v>
      </c>
      <c r="F26" s="15">
        <f>F10</f>
        <v>4801640.25</v>
      </c>
      <c r="G26" s="16">
        <f>G10</f>
        <v>4805935.25</v>
      </c>
      <c r="H26" s="16">
        <v>4805935</v>
      </c>
      <c r="I26" s="16">
        <f t="shared" si="0"/>
        <v>-0.25</v>
      </c>
    </row>
    <row r="27" spans="2:9" s="13" customFormat="1" ht="17.100000000000001" customHeight="1" thickBot="1" x14ac:dyDescent="0.3">
      <c r="B27" s="23" t="s">
        <v>17</v>
      </c>
      <c r="C27" s="24">
        <v>5249263</v>
      </c>
      <c r="D27" s="24">
        <f>D11+D16+D21</f>
        <v>7311631</v>
      </c>
      <c r="E27" s="25">
        <v>7290476.0499999998</v>
      </c>
      <c r="F27" s="24">
        <f>+F11+F16+F21</f>
        <v>7303523.2999999998</v>
      </c>
      <c r="G27" s="25">
        <f>+G11+G16+G21</f>
        <v>7306100.2999999998</v>
      </c>
      <c r="H27" s="25">
        <v>7306100</v>
      </c>
      <c r="I27" s="25">
        <f t="shared" si="0"/>
        <v>-0.29999999981373549</v>
      </c>
    </row>
    <row r="28" spans="2:9" ht="15" customHeight="1" x14ac:dyDescent="0.25"/>
    <row r="30" spans="2:9" ht="13.8" x14ac:dyDescent="0.25">
      <c r="B30" s="33" t="s">
        <v>27</v>
      </c>
      <c r="C30" s="56"/>
      <c r="D30" s="56"/>
      <c r="E30" s="56"/>
      <c r="G30" s="34" t="s">
        <v>28</v>
      </c>
      <c r="H30" s="35">
        <v>42936</v>
      </c>
    </row>
  </sheetData>
  <mergeCells count="4">
    <mergeCell ref="B1:I1"/>
    <mergeCell ref="B2:I2"/>
    <mergeCell ref="B3:I3"/>
    <mergeCell ref="C30:E30"/>
  </mergeCells>
  <printOptions horizontalCentered="1"/>
  <pageMargins left="0.25" right="0.25" top="0.27" bottom="0.3" header="0.12" footer="0.13"/>
  <pageSetup scale="90" orientation="landscape" r:id="rId1"/>
  <headerFooter alignWithMargins="0"/>
  <ignoredErrors>
    <ignoredError sqref="G24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MOD 5 FY17 Title I  </vt:lpstr>
    </vt:vector>
  </TitlesOfParts>
  <Company>EOLWD</Company>
  <LinksUpToDate>false</LinksUpToDate>
  <SharedDoc>false</SharedDoc>
  <HyperlinksChanged>false</HyperlinksChanged>
  <AppVersion>16.0300</AppVersion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2017-06-29T13:14:10Z</dcterms:created>
  <dc:creator>Boyle, Marilyn (DWD)</dc:creator>
  <lastModifiedBy>Boyle, Marilyn (DWD)</lastModifiedBy>
  <lastPrinted>2017-07-21T19:38:53Z</lastPrinted>
  <dcterms:modified xsi:type="dcterms:W3CDTF">2017-07-21T19:39:04Z</dcterms:modified>
</coreProperties>
</file>