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60" windowWidth="10416" windowHeight="4536" tabRatio="852" activeTab="4"/>
  </bookViews>
  <sheets>
    <sheet name="Permanent" sheetId="23" r:id="rId1"/>
    <sheet name="Transitional" sheetId="25" r:id="rId2"/>
    <sheet name="Low Threshold" sheetId="27" r:id="rId3"/>
    <sheet name="Outreach and Staffing Supports" sheetId="28" r:id="rId4"/>
    <sheet name="School-based Prevent Rate Model" sheetId="42" r:id="rId5"/>
    <sheet name="CAF Spring 2018" sheetId="41" r:id="rId6"/>
    <sheet name="FY17 Spend" sheetId="43" state="hidden" r:id="rId7"/>
    <sheet name="FY15 UFR Benchmarks" sheetId="26" state="hidden" r:id="rId8"/>
    <sheet name="Other Benchmarks" sheetId="36" state="hidden" r:id="rId9"/>
    <sheet name="Program Supplies" sheetId="37" state="hidden" r:id="rId10"/>
    <sheet name="Street Outreach Budget" sheetId="29" state="hidden" r:id="rId11"/>
    <sheet name="Salary Benchmarks" sheetId="39" state="hidden" r:id="rId12"/>
    <sheet name="Salary Data" sheetId="32" state="hidden" r:id="rId13"/>
    <sheet name="CAF Spring 2016 " sheetId="24" state="hidden" r:id="rId14"/>
    <sheet name="UFR Raw Data" sheetId="21" state="hidden" r:id="rId15"/>
  </sheets>
  <externalReferences>
    <externalReference r:id="rId16"/>
  </externalReferences>
  <definedNames>
    <definedName name="_xlnm._FilterDatabase" localSheetId="14" hidden="1">'UFR Raw Data'!$A$1:$M$803</definedName>
    <definedName name="_xlnm.Print_Area" localSheetId="13">'CAF Spring 2016 '!$AS$1:$BM$26</definedName>
    <definedName name="_xlnm.Print_Area" localSheetId="5">'CAF Spring 2018'!$BF$13:$BQ$30</definedName>
    <definedName name="_xlnm.Print_Area" localSheetId="7">'FY15 UFR Benchmarks'!$A$1:$P$72</definedName>
    <definedName name="_xlnm.Print_Area" localSheetId="2">'Low Threshold'!$A$1:$J$34</definedName>
    <definedName name="_xlnm.Print_Area" localSheetId="8">'Other Benchmarks'!$A$1:$E$24</definedName>
    <definedName name="_xlnm.Print_Area" localSheetId="3">'Outreach and Staffing Supports'!$A$1:$J$28</definedName>
    <definedName name="_xlnm.Print_Area" localSheetId="0">Permanent!$A$1:$U$28</definedName>
    <definedName name="_xlnm.Print_Area" localSheetId="9">'Program Supplies'!$A$1:$J$32</definedName>
    <definedName name="_xlnm.Print_Area" localSheetId="11">'Salary Benchmarks'!$A$1:$BN$10</definedName>
    <definedName name="_xlnm.Print_Area" localSheetId="12">'Salary Data'!$A$1:$K$22</definedName>
    <definedName name="_xlnm.Print_Area" localSheetId="4">'School-based Prevent Rate Model'!$A$1:$K$24</definedName>
    <definedName name="_xlnm.Print_Area" localSheetId="10">'Street Outreach Budget'!$A$1:$G$31</definedName>
    <definedName name="_xlnm.Print_Area" localSheetId="1">Transitional!$A$1:$U$42</definedName>
    <definedName name="_xlnm.Print_Titles" localSheetId="13">'CAF Spring 2016 '!$A:$A</definedName>
    <definedName name="_xlnm.Print_Titles" localSheetId="5">'CAF Spring 2018'!$A:$A</definedName>
  </definedNames>
  <calcPr calcId="145621"/>
  <pivotCaches>
    <pivotCache cacheId="0" r:id="rId17"/>
  </pivotCaches>
</workbook>
</file>

<file path=xl/calcChain.xml><?xml version="1.0" encoding="utf-8"?>
<calcChain xmlns="http://schemas.openxmlformats.org/spreadsheetml/2006/main">
  <c r="I14" i="25" l="1"/>
  <c r="J14" i="25" s="1"/>
  <c r="K24" i="42" l="1"/>
  <c r="H24" i="42"/>
  <c r="C23" i="42"/>
  <c r="C22" i="42"/>
  <c r="H19" i="42"/>
  <c r="H17" i="42"/>
  <c r="C17" i="42" s="1"/>
  <c r="H16" i="42"/>
  <c r="H12" i="42"/>
  <c r="J10" i="42"/>
  <c r="K17" i="42" s="1"/>
  <c r="H8" i="42"/>
  <c r="K8" i="42" s="1"/>
  <c r="B8" i="42"/>
  <c r="H7" i="42"/>
  <c r="K7" i="42" s="1"/>
  <c r="K10" i="42" s="1"/>
  <c r="B7" i="42"/>
  <c r="K16" i="42" l="1"/>
  <c r="K12" i="42"/>
  <c r="K14" i="42"/>
  <c r="K18" i="42" s="1"/>
  <c r="K19" i="42" s="1"/>
  <c r="C7" i="42"/>
  <c r="C8" i="42"/>
  <c r="C16" i="42"/>
  <c r="K20" i="42" l="1"/>
  <c r="K21" i="42" s="1"/>
  <c r="K22" i="42" s="1"/>
  <c r="K23" i="42" s="1"/>
  <c r="I28" i="28" l="1"/>
  <c r="C28" i="28"/>
  <c r="J28" i="28"/>
  <c r="I30" i="27"/>
  <c r="J30" i="27" s="1"/>
  <c r="C24" i="27"/>
  <c r="S42" i="25"/>
  <c r="I42" i="25"/>
  <c r="C29" i="25"/>
  <c r="N42" i="25" s="1"/>
  <c r="U28" i="23"/>
  <c r="O28" i="23"/>
  <c r="S28" i="23"/>
  <c r="N28" i="23"/>
  <c r="C26" i="23"/>
  <c r="I28" i="23" s="1"/>
  <c r="BI25" i="41"/>
  <c r="BJ25" i="41"/>
  <c r="BK25" i="41"/>
  <c r="BL25" i="41"/>
  <c r="BM25" i="41"/>
  <c r="BN25" i="41"/>
  <c r="BO25" i="41"/>
  <c r="BH25" i="41"/>
  <c r="BI24" i="41"/>
  <c r="BJ24" i="41"/>
  <c r="BK24" i="41"/>
  <c r="BL24" i="41"/>
  <c r="BM24" i="41"/>
  <c r="BN24" i="41"/>
  <c r="BO24" i="41"/>
  <c r="BH24" i="41"/>
  <c r="BH21" i="41"/>
  <c r="BQ21" i="41" s="1"/>
  <c r="BH20" i="41"/>
  <c r="BQ25" i="41" l="1"/>
  <c r="BQ27" i="41" s="1"/>
  <c r="J17" i="28" l="1"/>
  <c r="J21" i="28"/>
  <c r="J23" i="28" s="1"/>
  <c r="J19" i="28"/>
  <c r="J18" i="28"/>
  <c r="J16" i="28"/>
  <c r="J14" i="28"/>
  <c r="J12" i="28"/>
  <c r="J18" i="27"/>
  <c r="J19" i="27"/>
  <c r="J31" i="25"/>
  <c r="O31" i="25" s="1"/>
  <c r="J30" i="25"/>
  <c r="B3" i="26"/>
  <c r="C49" i="26" s="1"/>
  <c r="B30" i="26"/>
  <c r="I4" i="37"/>
  <c r="I5" i="37"/>
  <c r="I6" i="37"/>
  <c r="J17" i="23"/>
  <c r="G5" i="39"/>
  <c r="C9" i="25" s="1"/>
  <c r="E13" i="36"/>
  <c r="E10" i="36"/>
  <c r="E16" i="36"/>
  <c r="S15" i="23"/>
  <c r="U15" i="23" s="1"/>
  <c r="U31" i="25" l="1"/>
  <c r="C8" i="23"/>
  <c r="H8" i="23"/>
  <c r="C7" i="23" l="1"/>
  <c r="H7" i="23" s="1"/>
  <c r="I17" i="28" l="1"/>
  <c r="H18" i="28"/>
  <c r="H19" i="28"/>
  <c r="H16" i="28"/>
  <c r="C21" i="28"/>
  <c r="C20" i="28"/>
  <c r="C19" i="28"/>
  <c r="C18" i="28"/>
  <c r="I19" i="27"/>
  <c r="I18" i="27"/>
  <c r="T31" i="25"/>
  <c r="N31" i="25"/>
  <c r="I31" i="25"/>
  <c r="N30" i="25"/>
  <c r="I30" i="25"/>
  <c r="T30" i="25"/>
  <c r="T17" i="23"/>
  <c r="N17" i="23"/>
  <c r="I17" i="23"/>
  <c r="J9" i="25" l="1"/>
  <c r="C9" i="28" l="1"/>
  <c r="C8" i="28"/>
  <c r="C27" i="28" l="1"/>
  <c r="C25" i="28"/>
  <c r="B9" i="28"/>
  <c r="C33" i="27"/>
  <c r="C34" i="27" s="1"/>
  <c r="I9" i="27" s="1"/>
  <c r="D31" i="27"/>
  <c r="D30" i="27"/>
  <c r="D29" i="27"/>
  <c r="D28" i="27"/>
  <c r="C16" i="27"/>
  <c r="B8" i="27"/>
  <c r="B7" i="27"/>
  <c r="C23" i="27"/>
  <c r="C21" i="27"/>
  <c r="C19" i="27"/>
  <c r="C18" i="27"/>
  <c r="C17" i="27"/>
  <c r="C15" i="27"/>
  <c r="C8" i="27"/>
  <c r="C7" i="27"/>
  <c r="C20" i="25"/>
  <c r="C17" i="25"/>
  <c r="C8" i="25"/>
  <c r="C7" i="25"/>
  <c r="H20" i="25" s="1"/>
  <c r="B9" i="25"/>
  <c r="B7" i="25"/>
  <c r="B8" i="25"/>
  <c r="C28" i="25"/>
  <c r="C26" i="25"/>
  <c r="C24" i="25"/>
  <c r="C23" i="25"/>
  <c r="C22" i="25"/>
  <c r="C21" i="25"/>
  <c r="C19" i="25"/>
  <c r="C18" i="25"/>
  <c r="D33" i="27" l="1"/>
  <c r="C25" i="23"/>
  <c r="C15" i="23"/>
  <c r="C23" i="23"/>
  <c r="C21" i="23"/>
  <c r="C20" i="23"/>
  <c r="C19" i="23"/>
  <c r="C18" i="23"/>
  <c r="C17" i="23"/>
  <c r="C16" i="23"/>
  <c r="B8" i="23" l="1"/>
  <c r="B7" i="23"/>
  <c r="I26" i="28"/>
  <c r="I23" i="28"/>
  <c r="H7" i="27" l="1"/>
  <c r="H21" i="27"/>
  <c r="R33" i="25"/>
  <c r="M33" i="25"/>
  <c r="H33" i="25"/>
  <c r="R19" i="23"/>
  <c r="M19" i="23"/>
  <c r="H19" i="23"/>
  <c r="I12" i="25"/>
  <c r="H9" i="28" l="1"/>
  <c r="J9" i="28" s="1"/>
  <c r="H8" i="28"/>
  <c r="I8" i="28"/>
  <c r="B8" i="28" l="1"/>
  <c r="J8" i="28"/>
  <c r="J10" i="28" s="1"/>
  <c r="I10" i="28"/>
  <c r="B20" i="32" l="1"/>
  <c r="H8" i="27" l="1"/>
  <c r="H6" i="25"/>
  <c r="H21" i="25"/>
  <c r="I26" i="23"/>
  <c r="E30" i="37" l="1"/>
  <c r="D30" i="37"/>
  <c r="E29" i="37"/>
  <c r="D29" i="37"/>
  <c r="S28" i="25"/>
  <c r="U28" i="25" s="1"/>
  <c r="C22" i="36"/>
  <c r="C21" i="36"/>
  <c r="C20" i="36"/>
  <c r="C19" i="36"/>
  <c r="F30" i="37" l="1"/>
  <c r="F29" i="37"/>
  <c r="AX5" i="39" l="1"/>
  <c r="AW5" i="39"/>
  <c r="AX4" i="39"/>
  <c r="AW4" i="39"/>
  <c r="F4" i="39" s="1"/>
  <c r="BQ5" i="39"/>
  <c r="BO5" i="39"/>
  <c r="BE5" i="39"/>
  <c r="BD5" i="39"/>
  <c r="BB5" i="39"/>
  <c r="K5" i="39"/>
  <c r="J5" i="39"/>
  <c r="I5" i="39"/>
  <c r="E5" i="39"/>
  <c r="BC5" i="39" s="1"/>
  <c r="BP5" i="39" s="1"/>
  <c r="D5" i="39"/>
  <c r="BA5" i="39" s="1"/>
  <c r="BJ5" i="39" s="1"/>
  <c r="C5" i="39"/>
  <c r="BQ4" i="39"/>
  <c r="BO4" i="39"/>
  <c r="BE4" i="39"/>
  <c r="BD4" i="39"/>
  <c r="BB4" i="39"/>
  <c r="K4" i="39"/>
  <c r="J4" i="39"/>
  <c r="I4" i="39"/>
  <c r="G4" i="39"/>
  <c r="E4" i="39"/>
  <c r="BC4" i="39" s="1"/>
  <c r="BP4" i="39" s="1"/>
  <c r="D4" i="39"/>
  <c r="BA4" i="39" s="1"/>
  <c r="BJ4" i="39" s="1"/>
  <c r="C4" i="39"/>
  <c r="E5" i="37"/>
  <c r="E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4" i="37"/>
  <c r="D5" i="37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4" i="37"/>
  <c r="H5" i="39" l="1"/>
  <c r="F5" i="39"/>
  <c r="H4" i="39"/>
  <c r="BK5" i="39"/>
  <c r="BL5" i="39" s="1"/>
  <c r="BM5" i="39" s="1"/>
  <c r="BI5" i="39"/>
  <c r="BH5" i="39" s="1"/>
  <c r="BG5" i="39" s="1"/>
  <c r="BK4" i="39"/>
  <c r="BL4" i="39" s="1"/>
  <c r="BM4" i="39" s="1"/>
  <c r="BI4" i="39"/>
  <c r="BH4" i="39" s="1"/>
  <c r="BG4" i="39" s="1"/>
  <c r="BR4" i="39"/>
  <c r="BT4" i="39" s="1"/>
  <c r="BR5" i="39"/>
  <c r="BT5" i="39" s="1"/>
  <c r="F24" i="37"/>
  <c r="F20" i="37"/>
  <c r="F16" i="37"/>
  <c r="F12" i="37"/>
  <c r="F25" i="37"/>
  <c r="F21" i="37"/>
  <c r="F17" i="37"/>
  <c r="F13" i="37"/>
  <c r="F9" i="37"/>
  <c r="F5" i="37"/>
  <c r="F23" i="37"/>
  <c r="F19" i="37"/>
  <c r="F11" i="37"/>
  <c r="F7" i="37"/>
  <c r="F22" i="37"/>
  <c r="F14" i="37"/>
  <c r="F4" i="37"/>
  <c r="F15" i="37"/>
  <c r="F8" i="37"/>
  <c r="F26" i="37"/>
  <c r="F18" i="37"/>
  <c r="F10" i="37"/>
  <c r="AH13" i="32"/>
  <c r="AG13" i="32"/>
  <c r="AH12" i="32"/>
  <c r="AG12" i="32"/>
  <c r="AH11" i="32"/>
  <c r="AG11" i="32"/>
  <c r="AH10" i="32"/>
  <c r="AG10" i="32"/>
  <c r="AH9" i="32"/>
  <c r="AG9" i="32"/>
  <c r="AH8" i="32"/>
  <c r="AG8" i="32"/>
  <c r="AH7" i="32"/>
  <c r="AG7" i="32"/>
  <c r="AH6" i="32"/>
  <c r="AG6" i="32"/>
  <c r="AH5" i="32"/>
  <c r="AG5" i="32"/>
  <c r="AH4" i="32"/>
  <c r="AG4" i="32"/>
  <c r="BS5" i="39" l="1"/>
  <c r="BS4" i="39"/>
  <c r="F4" i="32"/>
  <c r="F6" i="32"/>
  <c r="F8" i="32"/>
  <c r="F10" i="32"/>
  <c r="F12" i="32"/>
  <c r="AG16" i="32"/>
  <c r="AH16" i="32"/>
  <c r="F7" i="32"/>
  <c r="F11" i="32"/>
  <c r="F13" i="32"/>
  <c r="F5" i="32"/>
  <c r="F9" i="32"/>
  <c r="H20" i="27"/>
  <c r="H32" i="25"/>
  <c r="H18" i="23"/>
  <c r="AH17" i="32" l="1"/>
  <c r="B21" i="32"/>
  <c r="B46" i="26" l="1"/>
  <c r="E46" i="26"/>
  <c r="H46" i="26"/>
  <c r="K46" i="26"/>
  <c r="N46" i="26"/>
  <c r="B37" i="26"/>
  <c r="E37" i="26"/>
  <c r="H37" i="26"/>
  <c r="K37" i="26"/>
  <c r="N37" i="26"/>
  <c r="B38" i="26"/>
  <c r="E38" i="26"/>
  <c r="H38" i="26"/>
  <c r="K38" i="26"/>
  <c r="N38" i="26"/>
  <c r="G13" i="32"/>
  <c r="G12" i="32"/>
  <c r="G11" i="32"/>
  <c r="G10" i="32"/>
  <c r="G5" i="32"/>
  <c r="G6" i="32"/>
  <c r="G7" i="32"/>
  <c r="G8" i="32"/>
  <c r="G9" i="32"/>
  <c r="G4" i="32"/>
  <c r="AL5" i="32"/>
  <c r="AN5" i="32"/>
  <c r="AO5" i="32"/>
  <c r="AY5" i="32"/>
  <c r="BA5" i="32"/>
  <c r="AL6" i="32"/>
  <c r="AN6" i="32"/>
  <c r="AO6" i="32"/>
  <c r="AY6" i="32"/>
  <c r="BA6" i="32"/>
  <c r="AL7" i="32"/>
  <c r="AN7" i="32"/>
  <c r="AO7" i="32"/>
  <c r="AY7" i="32"/>
  <c r="BA7" i="32"/>
  <c r="AL8" i="32"/>
  <c r="AN8" i="32"/>
  <c r="AO8" i="32"/>
  <c r="AY8" i="32"/>
  <c r="BA8" i="32"/>
  <c r="AL9" i="32"/>
  <c r="AN9" i="32"/>
  <c r="AO9" i="32"/>
  <c r="AY9" i="32"/>
  <c r="BA9" i="32"/>
  <c r="AL10" i="32"/>
  <c r="AN10" i="32"/>
  <c r="AO10" i="32"/>
  <c r="AY10" i="32"/>
  <c r="BA10" i="32"/>
  <c r="AL11" i="32"/>
  <c r="AN11" i="32"/>
  <c r="AO11" i="32"/>
  <c r="AY11" i="32"/>
  <c r="BA11" i="32"/>
  <c r="AL12" i="32"/>
  <c r="AN12" i="32"/>
  <c r="AO12" i="32"/>
  <c r="AY12" i="32"/>
  <c r="BA12" i="32"/>
  <c r="AL13" i="32"/>
  <c r="AN13" i="32"/>
  <c r="AO13" i="32"/>
  <c r="AY13" i="32"/>
  <c r="BA13" i="32"/>
  <c r="BA4" i="32"/>
  <c r="AY4" i="32"/>
  <c r="AO4" i="32"/>
  <c r="AN4" i="32"/>
  <c r="AL4" i="32"/>
  <c r="C20" i="32" l="1"/>
  <c r="BB10" i="32"/>
  <c r="BD10" i="32" s="1"/>
  <c r="BB9" i="32"/>
  <c r="BC9" i="32" s="1"/>
  <c r="BB11" i="32"/>
  <c r="BC11" i="32" s="1"/>
  <c r="BB7" i="32"/>
  <c r="BC7" i="32" s="1"/>
  <c r="C21" i="32"/>
  <c r="BB5" i="32"/>
  <c r="BC5" i="32" s="1"/>
  <c r="BB12" i="32"/>
  <c r="BC12" i="32" s="1"/>
  <c r="BB13" i="32"/>
  <c r="BC13" i="32" s="1"/>
  <c r="BB8" i="32"/>
  <c r="BD8" i="32" s="1"/>
  <c r="BB6" i="32"/>
  <c r="BD6" i="32" s="1"/>
  <c r="BD5" i="32"/>
  <c r="BC6" i="32"/>
  <c r="BD12" i="32"/>
  <c r="BB4" i="32"/>
  <c r="BD4" i="32" s="1"/>
  <c r="BC10" i="32" l="1"/>
  <c r="BD11" i="32"/>
  <c r="BD9" i="32"/>
  <c r="BC8" i="32"/>
  <c r="BD7" i="32"/>
  <c r="BD13" i="32"/>
  <c r="BC4" i="32"/>
  <c r="C13" i="32" l="1"/>
  <c r="C12" i="32"/>
  <c r="C11" i="32"/>
  <c r="C10" i="32"/>
  <c r="C9" i="32"/>
  <c r="C8" i="32"/>
  <c r="C7" i="32"/>
  <c r="C6" i="32"/>
  <c r="C5" i="32"/>
  <c r="C4" i="32"/>
  <c r="K13" i="32"/>
  <c r="J13" i="32"/>
  <c r="I13" i="32"/>
  <c r="H13" i="32" s="1"/>
  <c r="E13" i="32"/>
  <c r="AM13" i="32" s="1"/>
  <c r="AZ13" i="32" s="1"/>
  <c r="D13" i="32"/>
  <c r="AK13" i="32" s="1"/>
  <c r="AT13" i="32" s="1"/>
  <c r="K12" i="32"/>
  <c r="J12" i="32"/>
  <c r="I12" i="32"/>
  <c r="H12" i="32" s="1"/>
  <c r="E12" i="32"/>
  <c r="AM12" i="32" s="1"/>
  <c r="AZ12" i="32" s="1"/>
  <c r="D12" i="32"/>
  <c r="AK12" i="32" s="1"/>
  <c r="AT12" i="32" s="1"/>
  <c r="K11" i="32"/>
  <c r="J11" i="32"/>
  <c r="I11" i="32"/>
  <c r="H11" i="32" s="1"/>
  <c r="E11" i="32"/>
  <c r="AM11" i="32" s="1"/>
  <c r="AZ11" i="32" s="1"/>
  <c r="D11" i="32"/>
  <c r="AK11" i="32" s="1"/>
  <c r="AT11" i="32" s="1"/>
  <c r="K10" i="32"/>
  <c r="J10" i="32"/>
  <c r="I10" i="32"/>
  <c r="H10" i="32" s="1"/>
  <c r="E10" i="32"/>
  <c r="AM10" i="32" s="1"/>
  <c r="AZ10" i="32" s="1"/>
  <c r="D10" i="32"/>
  <c r="AK10" i="32" s="1"/>
  <c r="AT10" i="32" s="1"/>
  <c r="K9" i="32"/>
  <c r="J9" i="32"/>
  <c r="I9" i="32"/>
  <c r="H9" i="32" s="1"/>
  <c r="E9" i="32"/>
  <c r="AM9" i="32" s="1"/>
  <c r="AZ9" i="32" s="1"/>
  <c r="D9" i="32"/>
  <c r="AK9" i="32" s="1"/>
  <c r="AT9" i="32" s="1"/>
  <c r="K8" i="32"/>
  <c r="J8" i="32"/>
  <c r="I8" i="32"/>
  <c r="H8" i="32" s="1"/>
  <c r="E8" i="32"/>
  <c r="AM8" i="32" s="1"/>
  <c r="AZ8" i="32" s="1"/>
  <c r="D8" i="32"/>
  <c r="AK8" i="32" s="1"/>
  <c r="AT8" i="32" s="1"/>
  <c r="K7" i="32"/>
  <c r="J7" i="32"/>
  <c r="I7" i="32"/>
  <c r="H7" i="32" s="1"/>
  <c r="E7" i="32"/>
  <c r="AM7" i="32" s="1"/>
  <c r="AZ7" i="32" s="1"/>
  <c r="D7" i="32"/>
  <c r="AK7" i="32" s="1"/>
  <c r="AT7" i="32" s="1"/>
  <c r="K6" i="32"/>
  <c r="J6" i="32"/>
  <c r="I6" i="32"/>
  <c r="H6" i="32" s="1"/>
  <c r="E6" i="32"/>
  <c r="AM6" i="32" s="1"/>
  <c r="AZ6" i="32" s="1"/>
  <c r="D6" i="32"/>
  <c r="AK6" i="32" s="1"/>
  <c r="AT6" i="32" s="1"/>
  <c r="K5" i="32"/>
  <c r="J5" i="32"/>
  <c r="I5" i="32"/>
  <c r="H5" i="32" s="1"/>
  <c r="E5" i="32"/>
  <c r="AM5" i="32" s="1"/>
  <c r="AZ5" i="32" s="1"/>
  <c r="D5" i="32"/>
  <c r="AK5" i="32" s="1"/>
  <c r="AT5" i="32" s="1"/>
  <c r="K4" i="32"/>
  <c r="J4" i="32"/>
  <c r="I4" i="32"/>
  <c r="H4" i="32" s="1"/>
  <c r="E4" i="32"/>
  <c r="AM4" i="32" s="1"/>
  <c r="AZ4" i="32" s="1"/>
  <c r="D4" i="32"/>
  <c r="AK4" i="32" s="1"/>
  <c r="AT4" i="32" s="1"/>
  <c r="AS4" i="32" l="1"/>
  <c r="AR4" i="32" s="1"/>
  <c r="AQ4" i="32" s="1"/>
  <c r="AU4" i="32"/>
  <c r="AV4" i="32" s="1"/>
  <c r="AW4" i="32" s="1"/>
  <c r="AS8" i="32"/>
  <c r="AR8" i="32" s="1"/>
  <c r="AQ8" i="32" s="1"/>
  <c r="AU8" i="32"/>
  <c r="AV8" i="32" s="1"/>
  <c r="AW8" i="32" s="1"/>
  <c r="AU5" i="32"/>
  <c r="AV5" i="32" s="1"/>
  <c r="AW5" i="32" s="1"/>
  <c r="AS5" i="32"/>
  <c r="AR5" i="32" s="1"/>
  <c r="AQ5" i="32" s="1"/>
  <c r="AU9" i="32"/>
  <c r="AV9" i="32" s="1"/>
  <c r="AW9" i="32" s="1"/>
  <c r="AS9" i="32"/>
  <c r="AR9" i="32" s="1"/>
  <c r="AQ9" i="32" s="1"/>
  <c r="AU13" i="32"/>
  <c r="AV13" i="32" s="1"/>
  <c r="AW13" i="32" s="1"/>
  <c r="AS13" i="32"/>
  <c r="AR13" i="32" s="1"/>
  <c r="AQ13" i="32" s="1"/>
  <c r="AS7" i="32"/>
  <c r="AR7" i="32" s="1"/>
  <c r="AQ7" i="32" s="1"/>
  <c r="AU7" i="32"/>
  <c r="AV7" i="32" s="1"/>
  <c r="AW7" i="32" s="1"/>
  <c r="AU11" i="32"/>
  <c r="AV11" i="32" s="1"/>
  <c r="AW11" i="32" s="1"/>
  <c r="AS11" i="32"/>
  <c r="AR11" i="32" s="1"/>
  <c r="AQ11" i="32" s="1"/>
  <c r="AS12" i="32"/>
  <c r="AR12" i="32" s="1"/>
  <c r="AQ12" i="32" s="1"/>
  <c r="AU12" i="32"/>
  <c r="AV12" i="32" s="1"/>
  <c r="AW12" i="32" s="1"/>
  <c r="AS6" i="32"/>
  <c r="AR6" i="32" s="1"/>
  <c r="AQ6" i="32" s="1"/>
  <c r="AU6" i="32"/>
  <c r="AV6" i="32" s="1"/>
  <c r="AW6" i="32" s="1"/>
  <c r="AS10" i="32"/>
  <c r="AR10" i="32" s="1"/>
  <c r="AQ10" i="32" s="1"/>
  <c r="AU10" i="32"/>
  <c r="AV10" i="32" s="1"/>
  <c r="AW10" i="32" s="1"/>
  <c r="H9" i="27"/>
  <c r="E22" i="29"/>
  <c r="E21" i="29"/>
  <c r="D21" i="29"/>
  <c r="F21" i="29" s="1"/>
  <c r="D27" i="29" l="1"/>
  <c r="D28" i="29"/>
  <c r="D29" i="29"/>
  <c r="D30" i="29"/>
  <c r="D26" i="29"/>
  <c r="E23" i="29"/>
  <c r="D22" i="29"/>
  <c r="F22" i="29" s="1"/>
  <c r="D18" i="29"/>
  <c r="E18" i="29"/>
  <c r="B62" i="26" l="1"/>
  <c r="B63" i="26"/>
  <c r="B64" i="26"/>
  <c r="B65" i="26"/>
  <c r="B66" i="26"/>
  <c r="B67" i="26"/>
  <c r="B68" i="26"/>
  <c r="B69" i="26"/>
  <c r="B70" i="26"/>
  <c r="B61" i="26"/>
  <c r="B55" i="26"/>
  <c r="B56" i="26"/>
  <c r="B57" i="26"/>
  <c r="B58" i="26"/>
  <c r="B54" i="26"/>
  <c r="B49" i="26"/>
  <c r="B45" i="26"/>
  <c r="B47" i="26" s="1"/>
  <c r="B43" i="26"/>
  <c r="B41" i="26"/>
  <c r="B36" i="26"/>
  <c r="B39" i="26" s="1"/>
  <c r="B34" i="26"/>
  <c r="N55" i="26"/>
  <c r="N56" i="26"/>
  <c r="N57" i="26"/>
  <c r="N58" i="26"/>
  <c r="N61" i="26"/>
  <c r="N62" i="26"/>
  <c r="N63" i="26"/>
  <c r="N64" i="26"/>
  <c r="N65" i="26"/>
  <c r="N66" i="26"/>
  <c r="N67" i="26"/>
  <c r="N68" i="26"/>
  <c r="N69" i="26"/>
  <c r="N70" i="26"/>
  <c r="N54" i="26"/>
  <c r="N49" i="26"/>
  <c r="N45" i="26"/>
  <c r="N47" i="26" s="1"/>
  <c r="N43" i="26"/>
  <c r="N41" i="26"/>
  <c r="N36" i="26"/>
  <c r="N39" i="26" s="1"/>
  <c r="N34" i="26"/>
  <c r="B31" i="26"/>
  <c r="B32" i="26"/>
  <c r="C7" i="26"/>
  <c r="C8" i="26"/>
  <c r="C9" i="26"/>
  <c r="C10" i="26"/>
  <c r="C11" i="26"/>
  <c r="C12" i="26"/>
  <c r="C13" i="26"/>
  <c r="C14" i="26"/>
  <c r="C15" i="26"/>
  <c r="C16" i="26"/>
  <c r="C5" i="26"/>
  <c r="B5" i="26"/>
  <c r="B7" i="26"/>
  <c r="B18" i="26" s="1"/>
  <c r="B8" i="26"/>
  <c r="B19" i="26" s="1"/>
  <c r="B9" i="26"/>
  <c r="B20" i="26" s="1"/>
  <c r="B10" i="26"/>
  <c r="B21" i="26" s="1"/>
  <c r="B11" i="26"/>
  <c r="B22" i="26" s="1"/>
  <c r="B12" i="26"/>
  <c r="B23" i="26" s="1"/>
  <c r="B13" i="26"/>
  <c r="B24" i="26" s="1"/>
  <c r="B14" i="26"/>
  <c r="B25" i="26" s="1"/>
  <c r="B15" i="26"/>
  <c r="B26" i="26" s="1"/>
  <c r="B16" i="26"/>
  <c r="B27" i="26" s="1"/>
  <c r="N31" i="26"/>
  <c r="N32" i="26"/>
  <c r="N30" i="26"/>
  <c r="O5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O7" i="26"/>
  <c r="N7" i="26"/>
  <c r="N5" i="26"/>
  <c r="N3" i="26"/>
  <c r="K55" i="26"/>
  <c r="K56" i="26"/>
  <c r="K57" i="26"/>
  <c r="K58" i="26"/>
  <c r="K61" i="26"/>
  <c r="K62" i="26"/>
  <c r="K63" i="26"/>
  <c r="K64" i="26"/>
  <c r="K65" i="26"/>
  <c r="K66" i="26"/>
  <c r="K67" i="26"/>
  <c r="K68" i="26"/>
  <c r="K69" i="26"/>
  <c r="K70" i="26"/>
  <c r="K54" i="26"/>
  <c r="K49" i="26"/>
  <c r="K45" i="26"/>
  <c r="K47" i="26" s="1"/>
  <c r="K43" i="26"/>
  <c r="K41" i="26"/>
  <c r="K36" i="26"/>
  <c r="K39" i="26" s="1"/>
  <c r="K34" i="26"/>
  <c r="K31" i="26"/>
  <c r="K32" i="26"/>
  <c r="K30" i="26"/>
  <c r="K8" i="26"/>
  <c r="L8" i="26"/>
  <c r="K9" i="26"/>
  <c r="L9" i="26"/>
  <c r="K10" i="26"/>
  <c r="L10" i="26"/>
  <c r="K11" i="26"/>
  <c r="L11" i="26"/>
  <c r="K12" i="26"/>
  <c r="L12" i="26"/>
  <c r="K13" i="26"/>
  <c r="L13" i="26"/>
  <c r="K14" i="26"/>
  <c r="L14" i="26"/>
  <c r="K15" i="26"/>
  <c r="L15" i="26"/>
  <c r="K16" i="26"/>
  <c r="L16" i="26"/>
  <c r="L7" i="26"/>
  <c r="K7" i="26"/>
  <c r="L5" i="26"/>
  <c r="K5" i="26"/>
  <c r="K3" i="26"/>
  <c r="O46" i="26" l="1"/>
  <c r="O47" i="26"/>
  <c r="C46" i="26"/>
  <c r="C47" i="26"/>
  <c r="L46" i="26"/>
  <c r="L47" i="26"/>
  <c r="C39" i="26"/>
  <c r="L39" i="26"/>
  <c r="O39" i="26"/>
  <c r="L37" i="26"/>
  <c r="L38" i="26"/>
  <c r="O37" i="26"/>
  <c r="O38" i="26"/>
  <c r="C38" i="26"/>
  <c r="C37" i="26"/>
  <c r="J9" i="27"/>
  <c r="I10" i="27"/>
  <c r="N27" i="26"/>
  <c r="N25" i="26"/>
  <c r="O36" i="26"/>
  <c r="K27" i="26"/>
  <c r="N23" i="26"/>
  <c r="N18" i="26"/>
  <c r="N22" i="26"/>
  <c r="O41" i="26"/>
  <c r="N59" i="26"/>
  <c r="K59" i="26"/>
  <c r="N26" i="26"/>
  <c r="N20" i="26"/>
  <c r="N71" i="26"/>
  <c r="O49" i="26"/>
  <c r="O43" i="26"/>
  <c r="O34" i="26"/>
  <c r="O45" i="26"/>
  <c r="N51" i="26"/>
  <c r="K25" i="26"/>
  <c r="K23" i="26"/>
  <c r="K19" i="26"/>
  <c r="N29" i="26"/>
  <c r="O29" i="26" s="1"/>
  <c r="K24" i="26"/>
  <c r="K22" i="26"/>
  <c r="J6" i="25"/>
  <c r="H62" i="26"/>
  <c r="H63" i="26"/>
  <c r="H64" i="26"/>
  <c r="H65" i="26"/>
  <c r="H58" i="26"/>
  <c r="H57" i="26"/>
  <c r="H54" i="26"/>
  <c r="H55" i="26"/>
  <c r="H56" i="26"/>
  <c r="H66" i="26"/>
  <c r="H67" i="26"/>
  <c r="H68" i="26"/>
  <c r="H69" i="26"/>
  <c r="H70" i="26"/>
  <c r="H61" i="26"/>
  <c r="E62" i="26"/>
  <c r="E63" i="26"/>
  <c r="E64" i="26"/>
  <c r="E65" i="26"/>
  <c r="E58" i="26"/>
  <c r="E57" i="26"/>
  <c r="E54" i="26"/>
  <c r="E55" i="26"/>
  <c r="E56" i="26"/>
  <c r="E66" i="26"/>
  <c r="E67" i="26"/>
  <c r="E68" i="26"/>
  <c r="E69" i="26"/>
  <c r="E70" i="26"/>
  <c r="E61" i="26"/>
  <c r="H49" i="26"/>
  <c r="E49" i="26"/>
  <c r="J17" i="27" l="1"/>
  <c r="J21" i="27"/>
  <c r="J20" i="27"/>
  <c r="H29" i="25"/>
  <c r="H17" i="27"/>
  <c r="H16" i="23"/>
  <c r="H59" i="26"/>
  <c r="H34" i="26"/>
  <c r="E34" i="26"/>
  <c r="H43" i="26"/>
  <c r="E43" i="26"/>
  <c r="H45" i="26"/>
  <c r="H47" i="26" s="1"/>
  <c r="E45" i="26"/>
  <c r="E47" i="26" s="1"/>
  <c r="H41" i="26"/>
  <c r="E41" i="26"/>
  <c r="H36" i="26"/>
  <c r="H39" i="26" s="1"/>
  <c r="E36" i="26"/>
  <c r="E39" i="26" s="1"/>
  <c r="K71" i="26" l="1"/>
  <c r="E59" i="26"/>
  <c r="B71" i="26"/>
  <c r="B59" i="26"/>
  <c r="H31" i="26"/>
  <c r="H32" i="26"/>
  <c r="H30" i="26"/>
  <c r="E30" i="26"/>
  <c r="E32" i="26"/>
  <c r="E31" i="26"/>
  <c r="E8" i="26"/>
  <c r="F8" i="26"/>
  <c r="H8" i="26"/>
  <c r="I8" i="26"/>
  <c r="E9" i="26"/>
  <c r="F9" i="26"/>
  <c r="H9" i="26"/>
  <c r="I9" i="26"/>
  <c r="E10" i="26"/>
  <c r="F10" i="26"/>
  <c r="H10" i="26"/>
  <c r="I10" i="26"/>
  <c r="E11" i="26"/>
  <c r="F11" i="26"/>
  <c r="H11" i="26"/>
  <c r="I11" i="26"/>
  <c r="E12" i="26"/>
  <c r="F12" i="26"/>
  <c r="H12" i="26"/>
  <c r="I12" i="26"/>
  <c r="E13" i="26"/>
  <c r="F13" i="26"/>
  <c r="H13" i="26"/>
  <c r="I13" i="26"/>
  <c r="E14" i="26"/>
  <c r="F14" i="26"/>
  <c r="H14" i="26"/>
  <c r="I14" i="26"/>
  <c r="E15" i="26"/>
  <c r="F15" i="26"/>
  <c r="H15" i="26"/>
  <c r="I15" i="26"/>
  <c r="E16" i="26"/>
  <c r="F16" i="26"/>
  <c r="H16" i="26"/>
  <c r="I16" i="26"/>
  <c r="I7" i="26"/>
  <c r="H7" i="26"/>
  <c r="F7" i="26"/>
  <c r="E7" i="26"/>
  <c r="K18" i="26" l="1"/>
  <c r="K29" i="26"/>
  <c r="E18" i="26"/>
  <c r="H24" i="26"/>
  <c r="H19" i="26"/>
  <c r="H25" i="26"/>
  <c r="H21" i="26"/>
  <c r="H18" i="26"/>
  <c r="E27" i="26"/>
  <c r="E26" i="26"/>
  <c r="E24" i="26"/>
  <c r="E22" i="26"/>
  <c r="E20" i="26"/>
  <c r="H26" i="26"/>
  <c r="H23" i="26"/>
  <c r="H22" i="26"/>
  <c r="H27" i="26"/>
  <c r="E19" i="26"/>
  <c r="E23" i="26"/>
  <c r="K51" i="26" l="1"/>
  <c r="B29" i="26"/>
  <c r="J8" i="27"/>
  <c r="J7" i="27" l="1"/>
  <c r="J10" i="27" l="1"/>
  <c r="J12" i="27" s="1"/>
  <c r="J14" i="27" s="1"/>
  <c r="J23" i="27" s="1"/>
  <c r="J25" i="27" s="1"/>
  <c r="J26" i="27" s="1"/>
  <c r="J27" i="27" s="1"/>
  <c r="J28" i="27" s="1"/>
  <c r="J29" i="27" s="1"/>
  <c r="I5" i="26"/>
  <c r="I47" i="26" s="1"/>
  <c r="F5" i="26"/>
  <c r="F47" i="26" s="1"/>
  <c r="H5" i="26"/>
  <c r="E5" i="26"/>
  <c r="H3" i="26"/>
  <c r="E3" i="26"/>
  <c r="S22" i="25"/>
  <c r="U33" i="25" s="1"/>
  <c r="N22" i="25"/>
  <c r="O33" i="25" s="1"/>
  <c r="I22" i="25"/>
  <c r="J21" i="25"/>
  <c r="M20" i="25"/>
  <c r="O20" i="25" s="1"/>
  <c r="R7" i="23"/>
  <c r="U7" i="23" s="1"/>
  <c r="R8" i="23"/>
  <c r="U8" i="23" s="1"/>
  <c r="M8" i="23"/>
  <c r="O8" i="23" s="1"/>
  <c r="O9" i="23" s="1"/>
  <c r="M7" i="23"/>
  <c r="O7" i="23" s="1"/>
  <c r="S9" i="23"/>
  <c r="U19" i="23" s="1"/>
  <c r="N9" i="23"/>
  <c r="O19" i="23" s="1"/>
  <c r="BM23" i="24"/>
  <c r="BM19" i="24"/>
  <c r="U9" i="23" l="1"/>
  <c r="J33" i="25"/>
  <c r="J32" i="25"/>
  <c r="J29" i="25"/>
  <c r="I46" i="26"/>
  <c r="I39" i="26"/>
  <c r="F46" i="26"/>
  <c r="F39" i="26"/>
  <c r="F34" i="26"/>
  <c r="F38" i="26"/>
  <c r="F37" i="26"/>
  <c r="I34" i="26"/>
  <c r="I37" i="26"/>
  <c r="I38" i="26"/>
  <c r="L29" i="26"/>
  <c r="F49" i="26"/>
  <c r="L49" i="26"/>
  <c r="F43" i="26"/>
  <c r="F36" i="26"/>
  <c r="F45" i="26"/>
  <c r="I45" i="26"/>
  <c r="I43" i="26"/>
  <c r="C34" i="26"/>
  <c r="M21" i="25"/>
  <c r="O21" i="25" s="1"/>
  <c r="R20" i="25"/>
  <c r="U20" i="25" s="1"/>
  <c r="J20" i="25"/>
  <c r="J22" i="25" s="1"/>
  <c r="R21" i="25"/>
  <c r="U21" i="25" s="1"/>
  <c r="BM25" i="24"/>
  <c r="I28" i="27" l="1"/>
  <c r="I40" i="25"/>
  <c r="I25" i="27"/>
  <c r="L36" i="26"/>
  <c r="L34" i="26"/>
  <c r="L43" i="26"/>
  <c r="L45" i="26"/>
  <c r="L41" i="26"/>
  <c r="I23" i="23"/>
  <c r="I37" i="25"/>
  <c r="I8" i="25" s="1"/>
  <c r="C36" i="26"/>
  <c r="C43" i="26"/>
  <c r="C45" i="26"/>
  <c r="C41" i="26"/>
  <c r="C29" i="26"/>
  <c r="O22" i="25"/>
  <c r="U22" i="25"/>
  <c r="J8" i="23"/>
  <c r="J7" i="23"/>
  <c r="I9" i="23"/>
  <c r="J19" i="23" l="1"/>
  <c r="J18" i="23"/>
  <c r="J16" i="23"/>
  <c r="J9" i="23"/>
  <c r="I11" i="23"/>
  <c r="C13" i="25"/>
  <c r="C13" i="28"/>
  <c r="C12" i="27"/>
  <c r="C12" i="23"/>
  <c r="I12" i="28"/>
  <c r="J11" i="23"/>
  <c r="J13" i="23" s="1"/>
  <c r="J21" i="23" s="1"/>
  <c r="J23" i="23" s="1"/>
  <c r="N26" i="23"/>
  <c r="S26" i="23"/>
  <c r="N40" i="25"/>
  <c r="S40" i="25"/>
  <c r="I12" i="27"/>
  <c r="S37" i="25"/>
  <c r="N37" i="25"/>
  <c r="S23" i="23"/>
  <c r="N23" i="23"/>
  <c r="I24" i="25"/>
  <c r="I7" i="25" l="1"/>
  <c r="J7" i="25" s="1"/>
  <c r="J8" i="25" s="1"/>
  <c r="J24" i="25"/>
  <c r="J26" i="25" s="1"/>
  <c r="J24" i="23"/>
  <c r="J25" i="23" s="1"/>
  <c r="J26" i="23" s="1"/>
  <c r="J27" i="23" s="1"/>
  <c r="J28" i="23" s="1"/>
  <c r="J24" i="28"/>
  <c r="J25" i="28" s="1"/>
  <c r="J26" i="28" s="1"/>
  <c r="J27" i="28" s="1"/>
  <c r="M16" i="23"/>
  <c r="O16" i="23" s="1"/>
  <c r="R29" i="25"/>
  <c r="U29" i="25" s="1"/>
  <c r="M29" i="25"/>
  <c r="O29" i="25" s="1"/>
  <c r="M18" i="23"/>
  <c r="O18" i="23" s="1"/>
  <c r="R32" i="25"/>
  <c r="U32" i="25" s="1"/>
  <c r="M32" i="25"/>
  <c r="O32" i="25" s="1"/>
  <c r="S11" i="23"/>
  <c r="U11" i="23" s="1"/>
  <c r="U13" i="23" s="1"/>
  <c r="N11" i="23"/>
  <c r="O11" i="23" s="1"/>
  <c r="O13" i="23" s="1"/>
  <c r="N24" i="25"/>
  <c r="O24" i="25" s="1"/>
  <c r="O26" i="25" s="1"/>
  <c r="S24" i="25"/>
  <c r="U24" i="25" s="1"/>
  <c r="U26" i="25" s="1"/>
  <c r="R16" i="23" l="1"/>
  <c r="U16" i="23" s="1"/>
  <c r="R18" i="23"/>
  <c r="U18" i="23" s="1"/>
  <c r="J10" i="25"/>
  <c r="J11" i="25" s="1"/>
  <c r="J12" i="25" s="1"/>
  <c r="J13" i="25" s="1"/>
  <c r="F41" i="26" l="1"/>
  <c r="B51" i="26" l="1"/>
  <c r="I41" i="26"/>
  <c r="I49" i="26"/>
  <c r="E51" i="26"/>
  <c r="E29" i="26"/>
  <c r="F29" i="26" s="1"/>
  <c r="H29" i="26"/>
  <c r="I29" i="26" s="1"/>
  <c r="H51" i="26"/>
  <c r="I36" i="26"/>
  <c r="H71" i="26"/>
  <c r="E71" i="26"/>
  <c r="O17" i="23" l="1"/>
  <c r="O21" i="23" s="1"/>
  <c r="O23" i="23" s="1"/>
  <c r="O24" i="23" s="1"/>
  <c r="U17" i="23"/>
  <c r="U21" i="23" s="1"/>
  <c r="U23" i="23" s="1"/>
  <c r="U24" i="23" s="1"/>
  <c r="U25" i="23" l="1"/>
  <c r="U26" i="23" s="1"/>
  <c r="U27" i="23" s="1"/>
  <c r="O25" i="23"/>
  <c r="O26" i="23" s="1"/>
  <c r="O27" i="23" s="1"/>
  <c r="J35" i="25"/>
  <c r="J37" i="25" s="1"/>
  <c r="J38" i="25" l="1"/>
  <c r="J39" i="25" s="1"/>
  <c r="J40" i="25" s="1"/>
  <c r="J41" i="25" s="1"/>
  <c r="J42" i="25" s="1"/>
  <c r="O30" i="25"/>
  <c r="U30" i="25" s="1"/>
  <c r="U35" i="25" s="1"/>
  <c r="U37" i="25" s="1"/>
  <c r="U38" i="25" l="1"/>
  <c r="U39" i="25" s="1"/>
  <c r="O35" i="25"/>
  <c r="O37" i="25" s="1"/>
  <c r="O38" i="25" l="1"/>
  <c r="O39" i="25" s="1"/>
  <c r="U40" i="25"/>
  <c r="U41" i="25" s="1"/>
  <c r="U42" i="25" s="1"/>
  <c r="O40" i="25" l="1"/>
  <c r="O41" i="25" s="1"/>
  <c r="O42" i="25" s="1"/>
</calcChain>
</file>

<file path=xl/comments1.xml><?xml version="1.0" encoding="utf-8"?>
<comments xmlns="http://schemas.openxmlformats.org/spreadsheetml/2006/main">
  <authors>
    <author>Author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no FY17 spend for codes 4633 &amp; 4631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FY15 UFR data per FTE = $97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was formerly $7.45, regs were updated in June 2016</t>
        </r>
      </text>
    </comment>
  </commentList>
</comments>
</file>

<file path=xl/sharedStrings.xml><?xml version="1.0" encoding="utf-8"?>
<sst xmlns="http://schemas.openxmlformats.org/spreadsheetml/2006/main" count="8995" uniqueCount="673">
  <si>
    <t>1S</t>
  </si>
  <si>
    <t>Program Director (UFR Title 102)</t>
  </si>
  <si>
    <t>2S</t>
  </si>
  <si>
    <t>Program Function Manager (UFR Title 101)</t>
  </si>
  <si>
    <t>3S</t>
  </si>
  <si>
    <t>Asst. Program Director (UFR Title 103)</t>
  </si>
  <si>
    <t>4S</t>
  </si>
  <si>
    <t xml:space="preserve">Supervising Professional (UFR Title 104) </t>
  </si>
  <si>
    <t>28S</t>
  </si>
  <si>
    <t>30S</t>
  </si>
  <si>
    <t>Case Worker / Manager (UFR Title 132)</t>
  </si>
  <si>
    <t>31S</t>
  </si>
  <si>
    <t>Direct Care / Prog. Staff Superv. (UFR Title 133)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</si>
  <si>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</si>
  <si>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</si>
  <si>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</si>
  <si>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</si>
  <si>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</si>
  <si>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</si>
  <si>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</si>
  <si>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38S</t>
  </si>
  <si>
    <t xml:space="preserve">Direct Care Overtime, Shift Differential and Relief </t>
  </si>
  <si>
    <t>Massachusetts Economic Indicators</t>
  </si>
  <si>
    <t>Prepared by Michael Lynch, 781-301-9129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</si>
  <si>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</si>
  <si>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</si>
  <si>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</si>
  <si>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</si>
  <si>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</si>
  <si>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</si>
  <si>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</si>
  <si>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</si>
  <si>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</si>
  <si>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</si>
  <si>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</si>
  <si>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</si>
  <si>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</si>
  <si>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</si>
  <si>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</si>
  <si>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</si>
  <si>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</si>
  <si>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</si>
  <si>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</si>
  <si>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</si>
  <si>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</si>
  <si>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</si>
  <si>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</si>
  <si>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</si>
  <si>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</si>
  <si>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</si>
  <si>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</si>
  <si>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</si>
  <si>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</si>
  <si>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</si>
  <si>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</si>
  <si>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</si>
  <si>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</si>
  <si>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</si>
  <si>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</si>
  <si>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</si>
  <si>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</si>
  <si>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</si>
  <si>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</si>
  <si>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</si>
  <si>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</si>
  <si>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</si>
  <si>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</si>
  <si>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</si>
  <si>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</si>
  <si>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</si>
  <si>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</si>
  <si>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</si>
  <si>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</si>
  <si>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</si>
  <si>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</si>
  <si>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</si>
  <si>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</si>
  <si>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</si>
  <si>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</si>
  <si>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</si>
  <si>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</si>
  <si>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</si>
  <si>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</si>
  <si>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</si>
  <si>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</si>
  <si>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</si>
  <si>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</si>
  <si>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</si>
  <si>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</si>
  <si>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</si>
  <si>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</si>
  <si>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</si>
  <si>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</si>
  <si>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</si>
  <si>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</si>
  <si>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</si>
  <si>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</si>
  <si>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</si>
  <si>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</si>
  <si>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</si>
  <si>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</si>
  <si>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</si>
  <si>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</si>
  <si>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</si>
  <si>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</si>
  <si>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</si>
  <si>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</si>
  <si>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</si>
  <si>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</si>
  <si>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</si>
  <si>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Average</t>
  </si>
  <si>
    <t xml:space="preserve">Prospective rate period: </t>
  </si>
  <si>
    <t>CAF:</t>
  </si>
  <si>
    <t>Salary</t>
  </si>
  <si>
    <t>FTE</t>
  </si>
  <si>
    <t>Expense</t>
  </si>
  <si>
    <t>Occupancy</t>
  </si>
  <si>
    <t>Total Reimbursable Exp. Excl. Admin.</t>
  </si>
  <si>
    <t>Total</t>
  </si>
  <si>
    <t>ScheduleBExpLineNumber</t>
  </si>
  <si>
    <t>LineDescription</t>
  </si>
  <si>
    <t>Actual</t>
  </si>
  <si>
    <t>Line Item</t>
  </si>
  <si>
    <t>1R</t>
  </si>
  <si>
    <t>Contrib., Gifts, Leg., Bequests, Spec. Ev.</t>
  </si>
  <si>
    <t>4R</t>
  </si>
  <si>
    <t>Total Contribution and In-Kind</t>
  </si>
  <si>
    <t>10R</t>
  </si>
  <si>
    <t>Dept. of Public Health (DPH)</t>
  </si>
  <si>
    <t>28R</t>
  </si>
  <si>
    <t>POS Subcontract</t>
  </si>
  <si>
    <t>29R</t>
  </si>
  <si>
    <t>Other Mass. State Agency POS</t>
  </si>
  <si>
    <t>31R</t>
  </si>
  <si>
    <t>Mass. Local Govt/Quasi-Govt. Entities</t>
  </si>
  <si>
    <t>33R</t>
  </si>
  <si>
    <t>Direct Federal Grants/Contracts</t>
  </si>
  <si>
    <t>35R</t>
  </si>
  <si>
    <t>Medicaid - MBHP Subcontract</t>
  </si>
  <si>
    <t>38R</t>
  </si>
  <si>
    <t>Client Resources</t>
  </si>
  <si>
    <t>41R</t>
  </si>
  <si>
    <t>Private Client Fees (excluding 3rd Pty)</t>
  </si>
  <si>
    <t>43R</t>
  </si>
  <si>
    <t>Total Assistance and Fees</t>
  </si>
  <si>
    <t>44R</t>
  </si>
  <si>
    <t>Federated Fundraising</t>
  </si>
  <si>
    <t>48R</t>
  </si>
  <si>
    <t>Other Revenue</t>
  </si>
  <si>
    <t>49R</t>
  </si>
  <si>
    <t>Allocated Admin (M&amp;G) Revenue</t>
  </si>
  <si>
    <t>50R</t>
  </si>
  <si>
    <t>Released Net Assets-Program</t>
  </si>
  <si>
    <t>53R</t>
  </si>
  <si>
    <t>Total Revenue = 57E</t>
  </si>
  <si>
    <t>Maintainence, House/Groundskeeping, Cook 138</t>
  </si>
  <si>
    <t>39S</t>
  </si>
  <si>
    <t>Total Direct Program Staff = 1E</t>
  </si>
  <si>
    <t>1E</t>
  </si>
  <si>
    <t>Total Direct Program Staff = 39S</t>
  </si>
  <si>
    <t>2E</t>
  </si>
  <si>
    <t>Chief Executive Officer</t>
  </si>
  <si>
    <t>4E</t>
  </si>
  <si>
    <t>Accting/Clerical Support</t>
  </si>
  <si>
    <t>6E</t>
  </si>
  <si>
    <t>Total Admin Employee</t>
  </si>
  <si>
    <t>8E</t>
  </si>
  <si>
    <t>Total FTE/Salary/Wages</t>
  </si>
  <si>
    <t>9E</t>
  </si>
  <si>
    <t>Payroll Taxes 150</t>
  </si>
  <si>
    <t>10E</t>
  </si>
  <si>
    <t>Fringe Benefits 151</t>
  </si>
  <si>
    <t>11E</t>
  </si>
  <si>
    <t>Accrual Adjustments</t>
  </si>
  <si>
    <t>12E</t>
  </si>
  <si>
    <t>Total Employee Compensation &amp; Rel. Exp.</t>
  </si>
  <si>
    <t>13E</t>
  </si>
  <si>
    <t>Facility and Prog. Equip.Expenses 301,390</t>
  </si>
  <si>
    <t>14E</t>
  </si>
  <si>
    <t>Facility &amp; Prog. Equip. Depreciation 301</t>
  </si>
  <si>
    <t>15E</t>
  </si>
  <si>
    <t>Facility Operation/Maint./Furn.390</t>
  </si>
  <si>
    <t>16E</t>
  </si>
  <si>
    <t>Facility General Liability Insurance 390</t>
  </si>
  <si>
    <t>17E</t>
  </si>
  <si>
    <t>Total Occupancy</t>
  </si>
  <si>
    <t>18E</t>
  </si>
  <si>
    <t>Direct Care Consultant 201</t>
  </si>
  <si>
    <t>19E</t>
  </si>
  <si>
    <t>Temporary Help 202</t>
  </si>
  <si>
    <t>22E</t>
  </si>
  <si>
    <t>Staff Training 204</t>
  </si>
  <si>
    <t>23E</t>
  </si>
  <si>
    <t>Staff Mileage / Travel 205</t>
  </si>
  <si>
    <t>24E</t>
  </si>
  <si>
    <t>Meals 207</t>
  </si>
  <si>
    <t>25E</t>
  </si>
  <si>
    <t>Client Transportation 208</t>
  </si>
  <si>
    <t>26E</t>
  </si>
  <si>
    <t>Vehicle Expenses 208</t>
  </si>
  <si>
    <t>27E</t>
  </si>
  <si>
    <t>Vehicle Depreciation 208</t>
  </si>
  <si>
    <t>28E</t>
  </si>
  <si>
    <t>Incidental Medical /Medicine/Pharmacy 209</t>
  </si>
  <si>
    <t>29E</t>
  </si>
  <si>
    <t>Client Personal Allowances 211</t>
  </si>
  <si>
    <t>30E</t>
  </si>
  <si>
    <t>Provision Material Goods/Svs./Benefits 212</t>
  </si>
  <si>
    <t>33E</t>
  </si>
  <si>
    <t>Program Supplies &amp; Materials 215</t>
  </si>
  <si>
    <t>35E</t>
  </si>
  <si>
    <t>Other Expense</t>
  </si>
  <si>
    <t>36E</t>
  </si>
  <si>
    <t>Total Other Program Expense</t>
  </si>
  <si>
    <t>42E</t>
  </si>
  <si>
    <t>Other Professional Fees &amp; Other Admin. Exp. 410</t>
  </si>
  <si>
    <t>43E</t>
  </si>
  <si>
    <t>Leased Office/Program Office Equip.410,390</t>
  </si>
  <si>
    <t>48E</t>
  </si>
  <si>
    <t>Program Support 216</t>
  </si>
  <si>
    <t>49E</t>
  </si>
  <si>
    <t>Professional Insurance 410</t>
  </si>
  <si>
    <t>51E</t>
  </si>
  <si>
    <t>Total Direct Administrative Expense</t>
  </si>
  <si>
    <t>52E</t>
  </si>
  <si>
    <t>Admin (M&amp;G) Reporting Center Allocation</t>
  </si>
  <si>
    <t>53E</t>
  </si>
  <si>
    <t>Total Reimbursable Expense</t>
  </si>
  <si>
    <t>54E</t>
  </si>
  <si>
    <t>Direct State/Federal Non-Reimbursable Expense</t>
  </si>
  <si>
    <t>55E</t>
  </si>
  <si>
    <t>Allocation of State/Fed Non-Reimbursable Expense</t>
  </si>
  <si>
    <t>56E</t>
  </si>
  <si>
    <t>TOTAL EXPENSE</t>
  </si>
  <si>
    <t>57E</t>
  </si>
  <si>
    <t>TOTAL REVENUE = 53R</t>
  </si>
  <si>
    <t>58E</t>
  </si>
  <si>
    <t>OPERATING RESULTS</t>
  </si>
  <si>
    <t>2N</t>
  </si>
  <si>
    <t>Direct Occupancy</t>
  </si>
  <si>
    <t>6N</t>
  </si>
  <si>
    <t>Direct Other Expense</t>
  </si>
  <si>
    <t>7N</t>
  </si>
  <si>
    <t>Direct Depreciation</t>
  </si>
  <si>
    <t>8N</t>
  </si>
  <si>
    <t>Total Direct Non-Reimbursable (Tie to 54E)</t>
  </si>
  <si>
    <t>9N</t>
  </si>
  <si>
    <t>Total Direct and Allocated Non-Reimb. (54E+55E)</t>
  </si>
  <si>
    <t>10N</t>
  </si>
  <si>
    <t xml:space="preserve">Eligible Non-Reimbursable Exp. Revenue Offsets </t>
  </si>
  <si>
    <t>11N</t>
  </si>
  <si>
    <t>Capital Budget Revenue Adjustment</t>
  </si>
  <si>
    <t>12N</t>
  </si>
  <si>
    <t>Excess of Non-Reimbursable Expense Over Offsets</t>
  </si>
  <si>
    <t>Tax and Fringe</t>
  </si>
  <si>
    <t>Per FTE</t>
  </si>
  <si>
    <t>Calculated Rate</t>
  </si>
  <si>
    <t>Min</t>
  </si>
  <si>
    <t>Max</t>
  </si>
  <si>
    <t>Median</t>
  </si>
  <si>
    <t>65th Percentile</t>
  </si>
  <si>
    <t>60th Percentile</t>
  </si>
  <si>
    <t>70th Percentile</t>
  </si>
  <si>
    <t>222525437</t>
  </si>
  <si>
    <t>Casa Esperanza, Inc.</t>
  </si>
  <si>
    <t>03</t>
  </si>
  <si>
    <t>SUPPORTIVE HOUSING</t>
  </si>
  <si>
    <t>Supportive Housing</t>
  </si>
  <si>
    <t>4956</t>
  </si>
  <si>
    <t>042498329</t>
  </si>
  <si>
    <t>John Ashford Link House, Inc.</t>
  </si>
  <si>
    <t>2A</t>
  </si>
  <si>
    <t>PROGRESS/ELMS/MOORES WAY</t>
  </si>
  <si>
    <t>3A</t>
  </si>
  <si>
    <t>MARIS CENTER</t>
  </si>
  <si>
    <t>042505146</t>
  </si>
  <si>
    <t>Steppingstone, Inc.</t>
  </si>
  <si>
    <t>8-2</t>
  </si>
  <si>
    <t>Transition House</t>
  </si>
  <si>
    <t>Supportive Case Housing</t>
  </si>
  <si>
    <t>042516093</t>
  </si>
  <si>
    <t>Pine Street Inn</t>
  </si>
  <si>
    <t>1.5</t>
  </si>
  <si>
    <t>BSAS Supportive Case Management</t>
  </si>
  <si>
    <t>Emergency Shelter</t>
  </si>
  <si>
    <t>3.4</t>
  </si>
  <si>
    <t>DPH Outreach to Housing</t>
  </si>
  <si>
    <t>Outreach and Housing</t>
  </si>
  <si>
    <t>042518575</t>
  </si>
  <si>
    <t>Bay Cove Human Services, Inc.</t>
  </si>
  <si>
    <t>S743</t>
  </si>
  <si>
    <t>Hagan Manor - DPH</t>
  </si>
  <si>
    <t>Residential Services</t>
  </si>
  <si>
    <t>Facility and Prog. Equip.Expenses 301, 390</t>
  </si>
  <si>
    <t>043487827</t>
  </si>
  <si>
    <t>Dimock Community Foundation, Inc.</t>
  </si>
  <si>
    <t>33</t>
  </si>
  <si>
    <t>DPH - HIV Supportive Housing</t>
  </si>
  <si>
    <t>77</t>
  </si>
  <si>
    <t>DPH - Fort Ave / Ummi's</t>
  </si>
  <si>
    <t>042526194</t>
  </si>
  <si>
    <t>ServiceNet, Inc.</t>
  </si>
  <si>
    <t>033</t>
  </si>
  <si>
    <t>Moltenbrey</t>
  </si>
  <si>
    <t>Supportive Case Management</t>
  </si>
  <si>
    <t>042575322</t>
  </si>
  <si>
    <t>Victory Programs, Inc.</t>
  </si>
  <si>
    <t>12</t>
  </si>
  <si>
    <t>Case Management</t>
  </si>
  <si>
    <t>042622756</t>
  </si>
  <si>
    <t>GANDARA MENTAL HEALTH CTR. INC</t>
  </si>
  <si>
    <t>60</t>
  </si>
  <si>
    <t>MIRACLE &amp; SERENITY PROGRAMS</t>
  </si>
  <si>
    <t>62</t>
  </si>
  <si>
    <t>COMM. HOUSING &amp; NIA PROGRAMS</t>
  </si>
  <si>
    <t>DPH - SUPPORTIVE CASE MANAGEMENT</t>
  </si>
  <si>
    <t>237110106</t>
  </si>
  <si>
    <t>Lowell House, Inc.</t>
  </si>
  <si>
    <t>05</t>
  </si>
  <si>
    <t>Provide Communit y Supports</t>
  </si>
  <si>
    <t>042389659</t>
  </si>
  <si>
    <t>South Middlesex Opportunity Council, Inc.</t>
  </si>
  <si>
    <t>63</t>
  </si>
  <si>
    <t>Supported Housing/Post Detox</t>
  </si>
  <si>
    <t>Substance Abuse Services</t>
  </si>
  <si>
    <t>64</t>
  </si>
  <si>
    <t>Post Detox Crossroads I</t>
  </si>
  <si>
    <t>74</t>
  </si>
  <si>
    <t>YASCM</t>
  </si>
  <si>
    <t>80-1</t>
  </si>
  <si>
    <t>Aurora House</t>
  </si>
  <si>
    <t>Single Adult Shelter</t>
  </si>
  <si>
    <t>85</t>
  </si>
  <si>
    <t>PD/PR Palmer Crossroads II</t>
  </si>
  <si>
    <t>Supportive Housing/ Substance Abuse</t>
  </si>
  <si>
    <t>042472126</t>
  </si>
  <si>
    <t>Bridge Over Troubled Waters, Inc.</t>
  </si>
  <si>
    <t>5</t>
  </si>
  <si>
    <t>Residential Programs</t>
  </si>
  <si>
    <t>Residential Program</t>
  </si>
  <si>
    <t>6</t>
  </si>
  <si>
    <t>Resident Apartments</t>
  </si>
  <si>
    <t>Supportive Housing Apartments</t>
  </si>
  <si>
    <t>042296940</t>
  </si>
  <si>
    <t>Bridgewell</t>
  </si>
  <si>
    <t>81</t>
  </si>
  <si>
    <t>Transitional Housing</t>
  </si>
  <si>
    <t>043035697</t>
  </si>
  <si>
    <t>Community Counseling of Bristol County, Inc.</t>
  </si>
  <si>
    <t>21</t>
  </si>
  <si>
    <t>Robert Smith Housing</t>
  </si>
  <si>
    <t>042081870</t>
  </si>
  <si>
    <t>The Brien Center for Mental Health and S</t>
  </si>
  <si>
    <t>26</t>
  </si>
  <si>
    <t>27</t>
  </si>
  <si>
    <t>Safe Harbor</t>
  </si>
  <si>
    <t>043357938</t>
  </si>
  <si>
    <t>High Point Treatment Center, Inc.</t>
  </si>
  <si>
    <t>13</t>
  </si>
  <si>
    <t>Wrap House</t>
  </si>
  <si>
    <t>Support Case Management</t>
  </si>
  <si>
    <t>14</t>
  </si>
  <si>
    <t>Unity House</t>
  </si>
  <si>
    <t>Post Detox Recovery-Supportive Housing</t>
  </si>
  <si>
    <t>ContractorID</t>
  </si>
  <si>
    <t>OrganizationName</t>
  </si>
  <si>
    <t>UFRFilingPeriod</t>
  </si>
  <si>
    <t>UFRProgramNumber</t>
  </si>
  <si>
    <t>ProgramName</t>
  </si>
  <si>
    <t>ProgramDescription</t>
  </si>
  <si>
    <t>MMARSCode</t>
  </si>
  <si>
    <t>Program</t>
  </si>
  <si>
    <t>P</t>
  </si>
  <si>
    <t>T</t>
  </si>
  <si>
    <t>S</t>
  </si>
  <si>
    <t>Permanent</t>
  </si>
  <si>
    <t>Transitional</t>
  </si>
  <si>
    <t>L</t>
  </si>
  <si>
    <t>Sub-Total Staff</t>
  </si>
  <si>
    <t>Taxes and Fringe*</t>
  </si>
  <si>
    <t xml:space="preserve">Total Staffing Costs </t>
  </si>
  <si>
    <t>Admin. Alloc. (M&amp;G)**</t>
  </si>
  <si>
    <t>Program Director</t>
  </si>
  <si>
    <t>Supervisor</t>
  </si>
  <si>
    <t>Case Manager</t>
  </si>
  <si>
    <t xml:space="preserve">Permanent - Adult </t>
  </si>
  <si>
    <t>Permanent Case Management</t>
  </si>
  <si>
    <t>Clients</t>
  </si>
  <si>
    <t>Days per Year</t>
  </si>
  <si>
    <t>Travel</t>
  </si>
  <si>
    <t>IHS Economics Spring 2016 Forecast</t>
  </si>
  <si>
    <t>07/01/2014 - 06/30/2015</t>
  </si>
  <si>
    <t>01/01/2017 - 12/31/2018</t>
  </si>
  <si>
    <t xml:space="preserve">Permanent - Youth </t>
  </si>
  <si>
    <t>Meals</t>
  </si>
  <si>
    <t xml:space="preserve">Transitional - Adult </t>
  </si>
  <si>
    <t xml:space="preserve">Transitional - Youth </t>
  </si>
  <si>
    <t>Transitional Case Management</t>
  </si>
  <si>
    <t>House Manager</t>
  </si>
  <si>
    <t>FY15 UFR Benchmarks</t>
  </si>
  <si>
    <t>Personnel</t>
  </si>
  <si>
    <t>Taxes and Fringe</t>
  </si>
  <si>
    <t>% of Salary</t>
  </si>
  <si>
    <t>Total Tax and Fringe</t>
  </si>
  <si>
    <t>Admin Allocation</t>
  </si>
  <si>
    <t>% of Reim. Expenses</t>
  </si>
  <si>
    <t>Total Expenses for Benchmarks</t>
  </si>
  <si>
    <t>Staff Training</t>
  </si>
  <si>
    <t>Program Supplies</t>
  </si>
  <si>
    <r>
      <t xml:space="preserve">UFR Expenses </t>
    </r>
    <r>
      <rPr>
        <b/>
        <i/>
        <u/>
        <sz val="11"/>
        <color theme="1"/>
        <rFont val="Calibri"/>
        <family val="2"/>
      </rPr>
      <t xml:space="preserve">to be considered for Flex Fund reimbursement </t>
    </r>
  </si>
  <si>
    <t>Meals (Youth Only)</t>
  </si>
  <si>
    <r>
      <t xml:space="preserve">UFR Expenses </t>
    </r>
    <r>
      <rPr>
        <b/>
        <i/>
        <u/>
        <sz val="11"/>
        <color theme="1"/>
        <rFont val="Calibri"/>
        <family val="2"/>
      </rPr>
      <t>TBD - Not included?</t>
    </r>
  </si>
  <si>
    <r>
      <t xml:space="preserve">Low Threshold - </t>
    </r>
    <r>
      <rPr>
        <i/>
        <sz val="11"/>
        <color theme="1"/>
        <rFont val="Calibri"/>
        <family val="2"/>
        <scheme val="minor"/>
      </rPr>
      <t>Single Adult Only</t>
    </r>
  </si>
  <si>
    <t>Low Threshold</t>
  </si>
  <si>
    <t>Street Outreach</t>
  </si>
  <si>
    <t>Low Threshold Case Management</t>
  </si>
  <si>
    <t>Relief Assumptions</t>
  </si>
  <si>
    <t>Hours</t>
  </si>
  <si>
    <t>Days</t>
  </si>
  <si>
    <t>Vacation</t>
  </si>
  <si>
    <t>Sick &amp; Personal</t>
  </si>
  <si>
    <t>Holidays</t>
  </si>
  <si>
    <t>Training</t>
  </si>
  <si>
    <t>Subtotal</t>
  </si>
  <si>
    <t>Yearly Hours</t>
  </si>
  <si>
    <t>Contract Line</t>
  </si>
  <si>
    <t>Description</t>
  </si>
  <si>
    <t>Program Function Manager</t>
  </si>
  <si>
    <t>Direct Care/Program Staff I</t>
  </si>
  <si>
    <t>Payroll Taxes</t>
  </si>
  <si>
    <t>Fringe Benefits</t>
  </si>
  <si>
    <t>Facility Operation/Maint./Furn</t>
  </si>
  <si>
    <t>Client Transportation</t>
  </si>
  <si>
    <t xml:space="preserve">Program Supplies &amp; Materials </t>
  </si>
  <si>
    <t>Agency and Program Administration and Support</t>
  </si>
  <si>
    <t>Program Support</t>
  </si>
  <si>
    <t>UFR Line #</t>
  </si>
  <si>
    <t>Case Worker/Manager</t>
  </si>
  <si>
    <t>Staff Mileage/Travel</t>
  </si>
  <si>
    <t>Prog. Secretarial / Clerical Staff</t>
  </si>
  <si>
    <t>Pine Street Contract 2</t>
  </si>
  <si>
    <t>Single FTE Accomodation Rate</t>
  </si>
  <si>
    <t>Direct Care Worker</t>
  </si>
  <si>
    <t>Direct Care Staff</t>
  </si>
  <si>
    <t>Direct Care</t>
  </si>
  <si>
    <t>Program Manager</t>
  </si>
  <si>
    <t>Salary/FTE</t>
  </si>
  <si>
    <t>Program Manager/Direct Care</t>
  </si>
  <si>
    <t>Monthly Payments Issued</t>
  </si>
  <si>
    <t>Other Expenses/Direct Care FTE</t>
  </si>
  <si>
    <t xml:space="preserve">UFR Position </t>
  </si>
  <si>
    <t>UFR Line Number</t>
  </si>
  <si>
    <t>N</t>
  </si>
  <si>
    <t>Mean</t>
  </si>
  <si>
    <t>Provider 1</t>
  </si>
  <si>
    <t>Provider 2</t>
  </si>
  <si>
    <t>Provider 3</t>
  </si>
  <si>
    <t>Provider 4</t>
  </si>
  <si>
    <t>Provider 5</t>
  </si>
  <si>
    <t>Provider 6</t>
  </si>
  <si>
    <t>Provider 7</t>
  </si>
  <si>
    <t>Provider 8</t>
  </si>
  <si>
    <t>Provider 9</t>
  </si>
  <si>
    <t>Provider 10</t>
  </si>
  <si>
    <t>Provider 11</t>
  </si>
  <si>
    <t>Provider 12</t>
  </si>
  <si>
    <t>Provider 13</t>
  </si>
  <si>
    <t>Provider 14</t>
  </si>
  <si>
    <t>Provider 15</t>
  </si>
  <si>
    <t>Provider 16</t>
  </si>
  <si>
    <t>Provider 17</t>
  </si>
  <si>
    <t>Provider 18</t>
  </si>
  <si>
    <t>Provider 19</t>
  </si>
  <si>
    <t>Program Director/Supervisor</t>
  </si>
  <si>
    <t>Summary Statistics</t>
  </si>
  <si>
    <t>Std Dev</t>
  </si>
  <si>
    <t>Normal Distribution Analysis</t>
  </si>
  <si>
    <t>Q1</t>
  </si>
  <si>
    <t>Q3</t>
  </si>
  <si>
    <t>IQR</t>
  </si>
  <si>
    <t>Lower Fence</t>
  </si>
  <si>
    <t>Upper Fence</t>
  </si>
  <si>
    <t>Relief</t>
  </si>
  <si>
    <t>Box Plot Analysis</t>
  </si>
  <si>
    <t>SD-3</t>
  </si>
  <si>
    <t>SD-2</t>
  </si>
  <si>
    <t>SD-1</t>
  </si>
  <si>
    <t>SD+1</t>
  </si>
  <si>
    <t>SD+2</t>
  </si>
  <si>
    <t>SD+3</t>
  </si>
  <si>
    <t>60th Percentile w/o Outliers</t>
  </si>
  <si>
    <t>Variance</t>
  </si>
  <si>
    <t>Categorical outlier removed because below $11.00 minimum wage or entered incorrectly on UFR (https://malegislature.gov/Laws/SessionLaws/Acts/2014/Chapter144)</t>
  </si>
  <si>
    <t>Outliers flagged as +/-  two standard deviations from the mean.</t>
  </si>
  <si>
    <t>Program Staff Title</t>
  </si>
  <si>
    <t>60th P w/o Outliers</t>
  </si>
  <si>
    <t>Comments</t>
  </si>
  <si>
    <t>1S, 2S, 3S</t>
  </si>
  <si>
    <t>30S, 31S, 33S, 34S</t>
  </si>
  <si>
    <t>Travel Total</t>
  </si>
  <si>
    <t>Program Supplies Total</t>
  </si>
  <si>
    <t>For Permanent, Transitional and Low Threshold:</t>
  </si>
  <si>
    <t>Street Outreach FY16 Budget</t>
  </si>
  <si>
    <t>Other Benchmarks</t>
  </si>
  <si>
    <t>Rate Model Component</t>
  </si>
  <si>
    <t>Amount</t>
  </si>
  <si>
    <t xml:space="preserve">Population </t>
  </si>
  <si>
    <t>A</t>
  </si>
  <si>
    <t>Y</t>
  </si>
  <si>
    <t>F</t>
  </si>
  <si>
    <t>Weighted Average</t>
  </si>
  <si>
    <t>Total Salaries Paid</t>
  </si>
  <si>
    <t>Total FTEs</t>
  </si>
  <si>
    <t>Supportive Case Management - Salary Data</t>
  </si>
  <si>
    <t>Program Number</t>
  </si>
  <si>
    <t>Population</t>
  </si>
  <si>
    <t>Adult</t>
  </si>
  <si>
    <t>Youth</t>
  </si>
  <si>
    <t>Family</t>
  </si>
  <si>
    <t>1S &amp; 2S</t>
  </si>
  <si>
    <t>Provider 20</t>
  </si>
  <si>
    <t>Provider 21</t>
  </si>
  <si>
    <t>Provider 22</t>
  </si>
  <si>
    <t>Provider 23</t>
  </si>
  <si>
    <t>Provider 24</t>
  </si>
  <si>
    <t>Provider 25</t>
  </si>
  <si>
    <t>Provider 26</t>
  </si>
  <si>
    <t>Provider 27</t>
  </si>
  <si>
    <t>Provider 28</t>
  </si>
  <si>
    <t>Provider 29</t>
  </si>
  <si>
    <t>30S - 34S</t>
  </si>
  <si>
    <t>Provider 30</t>
  </si>
  <si>
    <t>Provider 31</t>
  </si>
  <si>
    <t>Provider 32</t>
  </si>
  <si>
    <t>Provider 33</t>
  </si>
  <si>
    <t>Provider 34</t>
  </si>
  <si>
    <t>Provider 35</t>
  </si>
  <si>
    <t>Position</t>
  </si>
  <si>
    <t>Executive</t>
  </si>
  <si>
    <t>Director</t>
  </si>
  <si>
    <t>Manager</t>
  </si>
  <si>
    <t>Technical</t>
  </si>
  <si>
    <t>Support Staff</t>
  </si>
  <si>
    <t>Clerical</t>
  </si>
  <si>
    <t>Configuration</t>
  </si>
  <si>
    <t>Private Office</t>
  </si>
  <si>
    <t>Cubicle</t>
  </si>
  <si>
    <t>Price/Square Foot</t>
  </si>
  <si>
    <t>Model Equivalent</t>
  </si>
  <si>
    <t>Per FTE Occupancy Cost</t>
  </si>
  <si>
    <t>Occupancy (Offices)</t>
  </si>
  <si>
    <t>Occupancy (Common Space)</t>
  </si>
  <si>
    <t>Occupancy (Office)</t>
  </si>
  <si>
    <t>Kitchen</t>
  </si>
  <si>
    <t>Meeting Space</t>
  </si>
  <si>
    <t>Bathroom</t>
  </si>
  <si>
    <t>Per Client</t>
  </si>
  <si>
    <t>Categorical Outliers</t>
  </si>
  <si>
    <t>SF</t>
  </si>
  <si>
    <t>Case Manager/ House Manager</t>
  </si>
  <si>
    <t>Outreach and Staffing Supports</t>
  </si>
  <si>
    <t>Calculated Rate with CAF</t>
  </si>
  <si>
    <t>House Manager Add-On (Monthly)</t>
  </si>
  <si>
    <t>Calculated Add-On Rate</t>
  </si>
  <si>
    <t>Purch. Rec.</t>
  </si>
  <si>
    <t xml:space="preserve">Common Space </t>
  </si>
  <si>
    <t>Occupancy Cost</t>
  </si>
  <si>
    <t>Calculated Add-On with CAF</t>
  </si>
  <si>
    <t>Benchmark FTEs</t>
  </si>
  <si>
    <t>Benchmark Salaries</t>
  </si>
  <si>
    <t>Status</t>
  </si>
  <si>
    <t xml:space="preserve">Case Manager </t>
  </si>
  <si>
    <t>Benchmark Expenses</t>
  </si>
  <si>
    <t>Salary Benchmarks Weighted Average (UFR 1S &amp; 2S)</t>
  </si>
  <si>
    <t>Salary Benchmarks 60th Percentile (UFR 30S - 34S)</t>
  </si>
  <si>
    <t>Average of FY15 SCM UFR data</t>
  </si>
  <si>
    <t>Operating Expenses</t>
  </si>
  <si>
    <t>Average of FY15 SCM UFR data per FTE</t>
  </si>
  <si>
    <t>GSA space allocation benchmarks, DTA leasing price per square foot</t>
  </si>
  <si>
    <t>Program Supplies (Adult)</t>
  </si>
  <si>
    <t>Program Supplies (Family)</t>
  </si>
  <si>
    <t>Program Supplies (Youth)</t>
  </si>
  <si>
    <t>Permanent Case Management Benchmarks</t>
  </si>
  <si>
    <t>FY15 Data for July 2017 Implementation</t>
  </si>
  <si>
    <t>Transitional Case Management Benchmarks</t>
  </si>
  <si>
    <t>GSA space allocation benchmarks blended for PD and CM, DTA leasing price per square foot</t>
  </si>
  <si>
    <t>Low Threshold Case Management Benchmarks</t>
  </si>
  <si>
    <t xml:space="preserve">CM FTE: 12hrs/day, 5 days/week, 12 hrs/weekend </t>
  </si>
  <si>
    <t>Outreach and Staffing Supports Benchmarks</t>
  </si>
  <si>
    <t>Pine Street Inn FY16 Contract Budget per FTE</t>
  </si>
  <si>
    <t xml:space="preserve">Program Supplies </t>
  </si>
  <si>
    <t>CAF Rate</t>
  </si>
  <si>
    <t>101 CMR 420 (applied here to BSAS youth benchmark for 365 bed days)</t>
  </si>
  <si>
    <t>Per bed day per 101 CMR 420</t>
  </si>
  <si>
    <t>* DTA office lease price - statewide average</t>
  </si>
  <si>
    <t>*Workspace Utilization and Allocation Benchmark, U.S. General Services Administration Office of Government wide Policy Office of Real Property Management Performance Measurement Division, July 1, 2012: http://www.gsa.gov/graphics/ogp/Workspace_Utilization_Banchmark_July_2012.pdf</t>
  </si>
  <si>
    <t>Ch257 Benchmark</t>
  </si>
  <si>
    <t>Chapter 257 Benchmark, DTA leasing price per square foot</t>
  </si>
  <si>
    <t>Unit Cost/</t>
  </si>
  <si>
    <t>Sq. Ft.</t>
  </si>
  <si>
    <t>Unit Cost/Sq. Ft.</t>
  </si>
  <si>
    <t>Confidential: For Rate Development Purposes Only</t>
  </si>
  <si>
    <t>Admin. Alloc. (M&amp;G)</t>
  </si>
  <si>
    <t>(Per FTE)</t>
  </si>
  <si>
    <t>Chapter 257 Benchmark (reported average = $97.39)</t>
  </si>
  <si>
    <t>Chapter 257 Benchmark based on FY15 Adult SCM UFR data per FTE (reported average = $447)</t>
  </si>
  <si>
    <t>Chapter 257 Benchmark based on FY15 Family SCM UFR data per FTE (reported average = $992)</t>
  </si>
  <si>
    <t>Chapter 257 Benchmark based on FY15 Youth SCM UFR data per FTE (reported average =  $1,488)</t>
  </si>
  <si>
    <t>Permanent - Family/Special Populations/High Acuity</t>
  </si>
  <si>
    <t>Transitional - Family/Special Populations/High Acuity</t>
  </si>
  <si>
    <t>Supervisor/Program Director</t>
  </si>
  <si>
    <t>Supervisor/Prog. Dir.</t>
  </si>
  <si>
    <t xml:space="preserve">Enrolled Client Day Rate </t>
  </si>
  <si>
    <t>Monthly Add-On Rate</t>
  </si>
  <si>
    <t xml:space="preserve">Monthly Rate </t>
  </si>
  <si>
    <t>IHS Markit Economics Spring 2018 Forecast</t>
  </si>
  <si>
    <t>FY20</t>
  </si>
  <si>
    <t>FY21</t>
  </si>
  <si>
    <t>Spring  MA Economics 2018</t>
  </si>
  <si>
    <t>Assumption for Rate Reviews that are to be promulgated July 1, 2019</t>
  </si>
  <si>
    <t>FY19Q4</t>
  </si>
  <si>
    <t>FY20 &amp; FY21</t>
  </si>
  <si>
    <t>Rate Review CAF</t>
  </si>
  <si>
    <t>Base: FY19Q4 Prospective: FY20 &amp; FY21</t>
  </si>
  <si>
    <r>
      <rPr>
        <b/>
        <sz val="11"/>
        <color theme="1"/>
        <rFont val="Calibri"/>
        <family val="2"/>
        <scheme val="minor"/>
      </rPr>
      <t xml:space="preserve">RATE </t>
    </r>
    <r>
      <rPr>
        <sz val="11"/>
        <color theme="1"/>
        <rFont val="Calibri"/>
        <family val="2"/>
        <scheme val="minor"/>
      </rPr>
      <t>: Rate Review FY20 &amp;FY21</t>
    </r>
  </si>
  <si>
    <t>Months</t>
  </si>
  <si>
    <t xml:space="preserve">One School </t>
  </si>
  <si>
    <t>Weighted Average - FY16 Contract Budgets</t>
  </si>
  <si>
    <t>Subtotal Staffing</t>
  </si>
  <si>
    <t>Taxes &amp; Fringe</t>
  </si>
  <si>
    <t>Chapter 257 Benchmark (reported average = 12.11%)</t>
  </si>
  <si>
    <t>Total Staffing Costs</t>
  </si>
  <si>
    <t>Operating Costs</t>
  </si>
  <si>
    <t>Average of FY15 MassSTART UFR data per FTE</t>
  </si>
  <si>
    <t>Other Program Expenses</t>
  </si>
  <si>
    <t>Chapter 257 Benchmark (reported average = 8.06%)</t>
  </si>
  <si>
    <t>Admin. Alloc. (M &amp; G)</t>
  </si>
  <si>
    <t>Sum of SumOfposting_line_amount</t>
  </si>
  <si>
    <t xml:space="preserve">Activity Codes </t>
  </si>
  <si>
    <t xml:space="preserve">Vendor Legal Name </t>
  </si>
  <si>
    <t>3382</t>
  </si>
  <si>
    <t>4936</t>
  </si>
  <si>
    <t>Grand Total</t>
  </si>
  <si>
    <t>BRIDGE OVER TROUBLED WATERS INC</t>
  </si>
  <si>
    <t>CASA ESPERANZA INC.</t>
  </si>
  <si>
    <t>CASPAR INC</t>
  </si>
  <si>
    <t>CHILDREN'S SERVICES OF ROXBURY, INC.</t>
  </si>
  <si>
    <t>COMM COUNSELING OF B C INC</t>
  </si>
  <si>
    <t>COMMUNITY HEALTHLINK INC</t>
  </si>
  <si>
    <t>DIMOCK COMMUNITY SERVICES CORP</t>
  </si>
  <si>
    <t>GAAMHA INCORPORATED</t>
  </si>
  <si>
    <t>GANDARA MENTAL HEALTH CENTER INC</t>
  </si>
  <si>
    <t>INSTITUTE FOR HEALTH AND</t>
  </si>
  <si>
    <t>JOHN ASHFORD LINK HOUSE INC</t>
  </si>
  <si>
    <t>LOWELL HOUSE INC</t>
  </si>
  <si>
    <t>NORTH SUFFOLK MENTAL</t>
  </si>
  <si>
    <t>OUR FATHERS HOUSE</t>
  </si>
  <si>
    <t>PINE STREET INN INC</t>
  </si>
  <si>
    <t>PROJECT COPE INC</t>
  </si>
  <si>
    <t>ROCA INC</t>
  </si>
  <si>
    <t>SEMCOA, INC.</t>
  </si>
  <si>
    <t>SERVICENET INC</t>
  </si>
  <si>
    <t>SOMERVILLE HOMELESS COALITION</t>
  </si>
  <si>
    <t>SOUTH MIDDLESEX OPPORTUNITY COUNCIL INC</t>
  </si>
  <si>
    <t>STEPPINGSTONE INC</t>
  </si>
  <si>
    <t>THE BRIEN CENTER FOR MENTAL HEALTH</t>
  </si>
  <si>
    <t>VICTORY PROGRAMS INC</t>
  </si>
  <si>
    <t>WEDIKO CHILDRENS SERVICES</t>
  </si>
  <si>
    <t>WORCESTER PUBLIC INEBRIATE</t>
  </si>
  <si>
    <t>YMCA OF GREATER BOSTON</t>
  </si>
  <si>
    <t>School-based Targeted Prevention Benchmarks</t>
  </si>
  <si>
    <t>School-based Targeted Prevention MODEL</t>
  </si>
  <si>
    <t xml:space="preserve">Formerly known as MassSTART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</si>
</sst>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&quot;$&quot;* #,##0_);_(&quot;$&quot;* \(#,##0\);_(&quot;$&quot;* &quot;-&quot;??_);_(@_)"/>
    <numFmt numFmtId="167" formatCode="0.0"/>
    <numFmt numFmtId="168" formatCode="_(* #,##0.0_);_(* \(#,##0.0\);_(* &quot;-&quot;??_);_(@_)"/>
    <numFmt numFmtId="169" formatCode="_(&quot;$&quot;* #,##0.00_);_(&quot;$&quot;* \(#,##0.00\);_(&quot;$&quot;* &quot;-&quot;_);_(@_)"/>
    <numFmt numFmtId="170" formatCode="&quot;$&quot;#,##0"/>
    <numFmt numFmtId="171" formatCode="\$#,##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b/>
      <i/>
      <sz val="11"/>
      <color theme="0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i/>
      <u/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i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29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theme="3"/>
      <name val="Arial"/>
      <family val="2"/>
    </font>
    <font>
      <b/>
      <i/>
      <sz val="10"/>
      <color rgb="FFFF0000"/>
      <name val="Arial"/>
      <family val="2"/>
    </font>
    <font>
      <i/>
      <sz val="9"/>
      <color theme="6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name val="Arial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3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23" applyNumberFormat="0" applyAlignment="0" applyProtection="0"/>
    <xf numFmtId="0" fontId="21" fillId="12" borderId="24" applyNumberFormat="0" applyAlignment="0" applyProtection="0"/>
    <xf numFmtId="0" fontId="22" fillId="12" borderId="23" applyNumberFormat="0" applyAlignment="0" applyProtection="0"/>
    <xf numFmtId="0" fontId="23" fillId="0" borderId="25" applyNumberFormat="0" applyFill="0" applyAlignment="0" applyProtection="0"/>
    <xf numFmtId="0" fontId="24" fillId="13" borderId="26" applyNumberFormat="0" applyAlignment="0" applyProtection="0"/>
    <xf numFmtId="0" fontId="25" fillId="0" borderId="0" applyNumberFormat="0" applyFill="0" applyBorder="0" applyAlignment="0" applyProtection="0"/>
    <xf numFmtId="0" fontId="1" fillId="14" borderId="27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28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1" fillId="0" borderId="0"/>
    <xf numFmtId="0" fontId="1" fillId="14" borderId="27" applyNumberFormat="0" applyFont="0" applyAlignment="0" applyProtection="0"/>
    <xf numFmtId="0" fontId="32" fillId="0" borderId="0"/>
    <xf numFmtId="0" fontId="30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23" applyNumberFormat="0" applyAlignment="0" applyProtection="0"/>
    <xf numFmtId="0" fontId="54" fillId="12" borderId="24" applyNumberFormat="0" applyAlignment="0" applyProtection="0"/>
    <xf numFmtId="0" fontId="55" fillId="12" borderId="23" applyNumberFormat="0" applyAlignment="0" applyProtection="0"/>
    <xf numFmtId="0" fontId="56" fillId="0" borderId="25" applyNumberFormat="0" applyFill="0" applyAlignment="0" applyProtection="0"/>
    <xf numFmtId="0" fontId="44" fillId="13" borderId="26" applyNumberFormat="0" applyAlignment="0" applyProtection="0"/>
    <xf numFmtId="0" fontId="57" fillId="0" borderId="0" applyNumberFormat="0" applyFill="0" applyBorder="0" applyAlignment="0" applyProtection="0"/>
    <xf numFmtId="0" fontId="30" fillId="14" borderId="27" applyNumberFormat="0" applyFont="0" applyAlignment="0" applyProtection="0"/>
    <xf numFmtId="0" fontId="58" fillId="0" borderId="0" applyNumberFormat="0" applyFill="0" applyBorder="0" applyAlignment="0" applyProtection="0"/>
    <xf numFmtId="0" fontId="39" fillId="0" borderId="28" applyNumberFormat="0" applyFill="0" applyAlignment="0" applyProtection="0"/>
    <xf numFmtId="0" fontId="4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41" fillId="38" borderId="0" applyNumberFormat="0" applyBorder="0" applyAlignment="0" applyProtection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3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" fillId="0" borderId="0"/>
    <xf numFmtId="0" fontId="77" fillId="0" borderId="0"/>
    <xf numFmtId="0" fontId="4" fillId="0" borderId="0"/>
  </cellStyleXfs>
  <cellXfs count="484">
    <xf numFmtId="0" fontId="0" fillId="0" borderId="0" xfId="0"/>
    <xf numFmtId="0" fontId="4" fillId="0" borderId="0" xfId="4"/>
    <xf numFmtId="0" fontId="3" fillId="0" borderId="0" xfId="4" applyFont="1"/>
    <xf numFmtId="0" fontId="11" fillId="0" borderId="0" xfId="4" applyFont="1"/>
    <xf numFmtId="0" fontId="12" fillId="0" borderId="0" xfId="4" applyFont="1"/>
    <xf numFmtId="0" fontId="4" fillId="0" borderId="7" xfId="4" applyBorder="1"/>
    <xf numFmtId="0" fontId="4" fillId="0" borderId="14" xfId="4" applyBorder="1"/>
    <xf numFmtId="0" fontId="4" fillId="0" borderId="15" xfId="4" applyBorder="1"/>
    <xf numFmtId="0" fontId="4" fillId="0" borderId="0" xfId="4" applyBorder="1" applyAlignment="1">
      <alignment horizontal="right"/>
    </xf>
    <xf numFmtId="0" fontId="4" fillId="0" borderId="0" xfId="4" applyBorder="1"/>
    <xf numFmtId="0" fontId="4" fillId="0" borderId="16" xfId="4" applyBorder="1"/>
    <xf numFmtId="0" fontId="13" fillId="0" borderId="16" xfId="4" applyFont="1" applyBorder="1" applyAlignment="1">
      <alignment horizontal="center"/>
    </xf>
    <xf numFmtId="0" fontId="3" fillId="7" borderId="0" xfId="4" applyFont="1" applyFill="1" applyBorder="1" applyAlignment="1">
      <alignment horizontal="right"/>
    </xf>
    <xf numFmtId="0" fontId="4" fillId="0" borderId="17" xfId="4" applyBorder="1"/>
    <xf numFmtId="0" fontId="4" fillId="0" borderId="18" xfId="4" applyBorder="1"/>
    <xf numFmtId="0" fontId="4" fillId="0" borderId="19" xfId="4" applyBorder="1"/>
    <xf numFmtId="0" fontId="0" fillId="39" borderId="6" xfId="0" applyFill="1" applyBorder="1"/>
    <xf numFmtId="0" fontId="0" fillId="39" borderId="18" xfId="0" applyFill="1" applyBorder="1"/>
    <xf numFmtId="0" fontId="28" fillId="39" borderId="0" xfId="0" applyFont="1" applyFill="1"/>
    <xf numFmtId="0" fontId="0" fillId="39" borderId="0" xfId="0" applyFont="1" applyFill="1"/>
    <xf numFmtId="0" fontId="0" fillId="39" borderId="0" xfId="0" applyFill="1" applyBorder="1"/>
    <xf numFmtId="0" fontId="0" fillId="43" borderId="0" xfId="0" applyFill="1"/>
    <xf numFmtId="166" fontId="0" fillId="39" borderId="31" xfId="2" applyNumberFormat="1" applyFont="1" applyFill="1" applyBorder="1"/>
    <xf numFmtId="0" fontId="0" fillId="0" borderId="0" xfId="0"/>
    <xf numFmtId="0" fontId="0" fillId="0" borderId="31" xfId="0" applyBorder="1" applyAlignment="1">
      <alignment horizontal="center"/>
    </xf>
    <xf numFmtId="0" fontId="5" fillId="39" borderId="0" xfId="0" applyFont="1" applyFill="1"/>
    <xf numFmtId="0" fontId="0" fillId="39" borderId="0" xfId="0" applyFill="1"/>
    <xf numFmtId="0" fontId="0" fillId="39" borderId="31" xfId="0" applyFill="1" applyBorder="1"/>
    <xf numFmtId="10" fontId="34" fillId="39" borderId="0" xfId="0" applyNumberFormat="1" applyFont="1" applyFill="1" applyBorder="1" applyAlignment="1">
      <alignment horizontal="center"/>
    </xf>
    <xf numFmtId="0" fontId="33" fillId="39" borderId="5" xfId="0" applyFont="1" applyFill="1" applyBorder="1"/>
    <xf numFmtId="166" fontId="0" fillId="0" borderId="31" xfId="2" applyNumberFormat="1" applyFont="1" applyBorder="1"/>
    <xf numFmtId="0" fontId="0" fillId="39" borderId="31" xfId="0" applyFill="1" applyBorder="1" applyAlignment="1">
      <alignment horizontal="center"/>
    </xf>
    <xf numFmtId="0" fontId="33" fillId="39" borderId="30" xfId="0" applyFont="1" applyFill="1" applyBorder="1"/>
    <xf numFmtId="166" fontId="0" fillId="39" borderId="0" xfId="2" applyNumberFormat="1" applyFont="1" applyFill="1" applyBorder="1"/>
    <xf numFmtId="2" fontId="0" fillId="39" borderId="0" xfId="0" applyNumberFormat="1" applyFill="1"/>
    <xf numFmtId="44" fontId="0" fillId="39" borderId="0" xfId="2" applyFont="1" applyFill="1"/>
    <xf numFmtId="44" fontId="0" fillId="39" borderId="0" xfId="0" applyNumberFormat="1" applyFill="1"/>
    <xf numFmtId="0" fontId="0" fillId="0" borderId="31" xfId="0" applyBorder="1"/>
    <xf numFmtId="0" fontId="4" fillId="3" borderId="0" xfId="4" applyFont="1" applyFill="1"/>
    <xf numFmtId="0" fontId="10" fillId="3" borderId="0" xfId="4" applyFont="1" applyFill="1"/>
    <xf numFmtId="0" fontId="10" fillId="4" borderId="0" xfId="4" applyFont="1" applyFill="1"/>
    <xf numFmtId="0" fontId="10" fillId="5" borderId="0" xfId="4" applyFont="1" applyFill="1"/>
    <xf numFmtId="0" fontId="10" fillId="6" borderId="0" xfId="4" applyFont="1" applyFill="1"/>
    <xf numFmtId="14" fontId="3" fillId="0" borderId="0" xfId="4" applyNumberFormat="1" applyFont="1"/>
    <xf numFmtId="165" fontId="4" fillId="0" borderId="0" xfId="4" applyNumberFormat="1"/>
    <xf numFmtId="2" fontId="4" fillId="0" borderId="0" xfId="4" applyNumberFormat="1"/>
    <xf numFmtId="0" fontId="0" fillId="39" borderId="29" xfId="0" applyFill="1" applyBorder="1"/>
    <xf numFmtId="0" fontId="2" fillId="39" borderId="9" xfId="0" applyFont="1" applyFill="1" applyBorder="1" applyAlignment="1">
      <alignment horizontal="center"/>
    </xf>
    <xf numFmtId="0" fontId="2" fillId="39" borderId="34" xfId="0" applyFont="1" applyFill="1" applyBorder="1" applyAlignment="1">
      <alignment horizontal="center"/>
    </xf>
    <xf numFmtId="166" fontId="2" fillId="39" borderId="35" xfId="2" applyNumberFormat="1" applyFont="1" applyFill="1" applyBorder="1" applyAlignment="1">
      <alignment horizontal="center"/>
    </xf>
    <xf numFmtId="0" fontId="2" fillId="39" borderId="37" xfId="0" applyFont="1" applyFill="1" applyBorder="1"/>
    <xf numFmtId="166" fontId="0" fillId="39" borderId="7" xfId="2" applyNumberFormat="1" applyFont="1" applyFill="1" applyBorder="1"/>
    <xf numFmtId="2" fontId="0" fillId="39" borderId="0" xfId="0" applyNumberFormat="1" applyFill="1" applyBorder="1" applyAlignment="1">
      <alignment horizontal="center"/>
    </xf>
    <xf numFmtId="166" fontId="0" fillId="39" borderId="3" xfId="2" applyNumberFormat="1" applyFont="1" applyFill="1" applyBorder="1" applyAlignment="1">
      <alignment horizontal="center"/>
    </xf>
    <xf numFmtId="0" fontId="2" fillId="39" borderId="2" xfId="0" applyFont="1" applyFill="1" applyBorder="1"/>
    <xf numFmtId="0" fontId="28" fillId="39" borderId="2" xfId="0" applyFont="1" applyFill="1" applyBorder="1"/>
    <xf numFmtId="166" fontId="0" fillId="39" borderId="3" xfId="2" applyNumberFormat="1" applyFont="1" applyFill="1" applyBorder="1"/>
    <xf numFmtId="0" fontId="5" fillId="39" borderId="5" xfId="0" applyFont="1" applyFill="1" applyBorder="1"/>
    <xf numFmtId="0" fontId="0" fillId="39" borderId="2" xfId="0" applyFill="1" applyBorder="1"/>
    <xf numFmtId="0" fontId="0" fillId="39" borderId="3" xfId="0" applyFill="1" applyBorder="1"/>
    <xf numFmtId="166" fontId="5" fillId="39" borderId="3" xfId="0" applyNumberFormat="1" applyFont="1" applyFill="1" applyBorder="1"/>
    <xf numFmtId="166" fontId="0" fillId="39" borderId="3" xfId="0" applyNumberFormat="1" applyFill="1" applyBorder="1"/>
    <xf numFmtId="166" fontId="5" fillId="39" borderId="4" xfId="0" applyNumberFormat="1" applyFont="1" applyFill="1" applyBorder="1"/>
    <xf numFmtId="44" fontId="28" fillId="39" borderId="0" xfId="0" applyNumberFormat="1" applyFont="1" applyFill="1" applyBorder="1" applyAlignment="1">
      <alignment horizontal="center"/>
    </xf>
    <xf numFmtId="166" fontId="28" fillId="39" borderId="3" xfId="2" applyNumberFormat="1" applyFont="1" applyFill="1" applyBorder="1"/>
    <xf numFmtId="0" fontId="5" fillId="39" borderId="37" xfId="0" applyFont="1" applyFill="1" applyBorder="1"/>
    <xf numFmtId="0" fontId="0" fillId="39" borderId="7" xfId="0" applyFill="1" applyBorder="1"/>
    <xf numFmtId="166" fontId="0" fillId="39" borderId="38" xfId="0" applyNumberFormat="1" applyFill="1" applyBorder="1"/>
    <xf numFmtId="0" fontId="28" fillId="39" borderId="37" xfId="0" applyFont="1" applyFill="1" applyBorder="1"/>
    <xf numFmtId="0" fontId="5" fillId="39" borderId="2" xfId="0" applyFont="1" applyFill="1" applyBorder="1"/>
    <xf numFmtId="0" fontId="0" fillId="39" borderId="11" xfId="0" applyFill="1" applyBorder="1"/>
    <xf numFmtId="2" fontId="28" fillId="39" borderId="7" xfId="0" applyNumberFormat="1" applyFont="1" applyFill="1" applyBorder="1" applyAlignment="1">
      <alignment horizontal="center"/>
    </xf>
    <xf numFmtId="44" fontId="0" fillId="39" borderId="0" xfId="0" applyNumberFormat="1" applyFont="1" applyFill="1" applyBorder="1" applyAlignment="1">
      <alignment horizontal="right"/>
    </xf>
    <xf numFmtId="164" fontId="1" fillId="39" borderId="3" xfId="1" applyNumberFormat="1" applyFont="1" applyFill="1" applyBorder="1"/>
    <xf numFmtId="166" fontId="25" fillId="39" borderId="0" xfId="2" applyNumberFormat="1" applyFont="1" applyFill="1" applyBorder="1"/>
    <xf numFmtId="0" fontId="5" fillId="39" borderId="39" xfId="0" applyFont="1" applyFill="1" applyBorder="1"/>
    <xf numFmtId="0" fontId="0" fillId="39" borderId="40" xfId="0" applyFill="1" applyBorder="1"/>
    <xf numFmtId="166" fontId="2" fillId="39" borderId="41" xfId="0" applyNumberFormat="1" applyFont="1" applyFill="1" applyBorder="1"/>
    <xf numFmtId="44" fontId="2" fillId="39" borderId="3" xfId="0" applyNumberFormat="1" applyFont="1" applyFill="1" applyBorder="1"/>
    <xf numFmtId="167" fontId="4" fillId="0" borderId="0" xfId="4" applyNumberFormat="1"/>
    <xf numFmtId="165" fontId="4" fillId="0" borderId="16" xfId="4" applyNumberFormat="1" applyBorder="1" applyAlignment="1">
      <alignment horizontal="center"/>
    </xf>
    <xf numFmtId="0" fontId="4" fillId="0" borderId="16" xfId="4" applyBorder="1" applyAlignment="1">
      <alignment horizontal="center"/>
    </xf>
    <xf numFmtId="10" fontId="3" fillId="7" borderId="16" xfId="54" applyNumberFormat="1" applyFont="1" applyFill="1" applyBorder="1" applyAlignment="1">
      <alignment horizontal="center"/>
    </xf>
    <xf numFmtId="10" fontId="0" fillId="39" borderId="11" xfId="0" applyNumberFormat="1" applyFill="1" applyBorder="1"/>
    <xf numFmtId="44" fontId="2" fillId="39" borderId="12" xfId="0" applyNumberFormat="1" applyFont="1" applyFill="1" applyBorder="1"/>
    <xf numFmtId="0" fontId="0" fillId="45" borderId="0" xfId="0" applyFill="1"/>
    <xf numFmtId="10" fontId="28" fillId="39" borderId="0" xfId="0" applyNumberFormat="1" applyFont="1" applyFill="1" applyBorder="1" applyAlignment="1">
      <alignment horizontal="center"/>
    </xf>
    <xf numFmtId="10" fontId="28" fillId="39" borderId="40" xfId="0" applyNumberFormat="1" applyFont="1" applyFill="1" applyBorder="1" applyAlignment="1">
      <alignment horizontal="center"/>
    </xf>
    <xf numFmtId="0" fontId="0" fillId="39" borderId="33" xfId="0" applyFill="1" applyBorder="1"/>
    <xf numFmtId="0" fontId="38" fillId="41" borderId="0" xfId="0" applyFont="1" applyFill="1"/>
    <xf numFmtId="0" fontId="41" fillId="41" borderId="0" xfId="0" applyFont="1" applyFill="1"/>
    <xf numFmtId="0" fontId="42" fillId="50" borderId="0" xfId="0" applyFont="1" applyFill="1"/>
    <xf numFmtId="0" fontId="43" fillId="41" borderId="0" xfId="0" applyFont="1" applyFill="1"/>
    <xf numFmtId="0" fontId="42" fillId="41" borderId="0" xfId="0" applyFont="1" applyFill="1"/>
    <xf numFmtId="0" fontId="44" fillId="41" borderId="0" xfId="0" applyFont="1" applyFill="1"/>
    <xf numFmtId="166" fontId="44" fillId="41" borderId="0" xfId="2" applyNumberFormat="1" applyFont="1" applyFill="1"/>
    <xf numFmtId="0" fontId="39" fillId="42" borderId="0" xfId="0" applyFont="1" applyFill="1"/>
    <xf numFmtId="0" fontId="39" fillId="41" borderId="0" xfId="0" applyFont="1" applyFill="1"/>
    <xf numFmtId="0" fontId="0" fillId="42" borderId="0" xfId="0" applyFill="1"/>
    <xf numFmtId="166" fontId="39" fillId="42" borderId="0" xfId="2" applyNumberFormat="1" applyFont="1" applyFill="1"/>
    <xf numFmtId="43" fontId="39" fillId="42" borderId="0" xfId="1" applyFont="1" applyFill="1"/>
    <xf numFmtId="2" fontId="39" fillId="42" borderId="0" xfId="0" applyNumberFormat="1" applyFont="1" applyFill="1"/>
    <xf numFmtId="0" fontId="39" fillId="45" borderId="0" xfId="0" applyFont="1" applyFill="1"/>
    <xf numFmtId="0" fontId="0" fillId="41" borderId="0" xfId="0" applyFill="1"/>
    <xf numFmtId="166" fontId="0" fillId="39" borderId="0" xfId="2" applyNumberFormat="1" applyFont="1" applyFill="1"/>
    <xf numFmtId="43" fontId="0" fillId="39" borderId="0" xfId="1" applyFont="1" applyFill="1"/>
    <xf numFmtId="0" fontId="0" fillId="42" borderId="0" xfId="0" applyFont="1" applyFill="1" applyAlignment="1">
      <alignment horizontal="right"/>
    </xf>
    <xf numFmtId="0" fontId="0" fillId="41" borderId="0" xfId="0" applyFont="1" applyFill="1"/>
    <xf numFmtId="0" fontId="0" fillId="42" borderId="0" xfId="0" applyFont="1" applyFill="1"/>
    <xf numFmtId="166" fontId="39" fillId="42" borderId="0" xfId="0" applyNumberFormat="1" applyFont="1" applyFill="1"/>
    <xf numFmtId="10" fontId="39" fillId="42" borderId="0" xfId="6" applyNumberFormat="1" applyFont="1" applyFill="1"/>
    <xf numFmtId="166" fontId="39" fillId="39" borderId="0" xfId="2" applyNumberFormat="1" applyFont="1" applyFill="1"/>
    <xf numFmtId="10" fontId="39" fillId="39" borderId="0" xfId="6" applyNumberFormat="1" applyFont="1" applyFill="1"/>
    <xf numFmtId="0" fontId="39" fillId="39" borderId="0" xfId="0" applyFont="1" applyFill="1" applyAlignment="1">
      <alignment horizontal="right"/>
    </xf>
    <xf numFmtId="0" fontId="43" fillId="51" borderId="0" xfId="0" applyFont="1" applyFill="1"/>
    <xf numFmtId="0" fontId="0" fillId="51" borderId="0" xfId="0" applyFill="1"/>
    <xf numFmtId="166" fontId="39" fillId="39" borderId="0" xfId="0" applyNumberFormat="1" applyFont="1" applyFill="1"/>
    <xf numFmtId="43" fontId="39" fillId="39" borderId="0" xfId="0" applyNumberFormat="1" applyFont="1" applyFill="1"/>
    <xf numFmtId="0" fontId="0" fillId="0" borderId="0" xfId="0" applyFont="1" applyBorder="1"/>
    <xf numFmtId="166" fontId="0" fillId="39" borderId="0" xfId="0" applyNumberFormat="1" applyFill="1"/>
    <xf numFmtId="10" fontId="0" fillId="43" borderId="0" xfId="0" applyNumberFormat="1" applyFill="1"/>
    <xf numFmtId="0" fontId="39" fillId="46" borderId="0" xfId="0" applyFont="1" applyFill="1"/>
    <xf numFmtId="44" fontId="2" fillId="39" borderId="0" xfId="0" applyNumberFormat="1" applyFont="1" applyFill="1"/>
    <xf numFmtId="166" fontId="2" fillId="39" borderId="0" xfId="0" applyNumberFormat="1" applyFont="1" applyFill="1"/>
    <xf numFmtId="0" fontId="46" fillId="43" borderId="0" xfId="0" applyFont="1" applyFill="1"/>
    <xf numFmtId="0" fontId="0" fillId="46" borderId="0" xfId="0" applyFont="1" applyFill="1"/>
    <xf numFmtId="0" fontId="25" fillId="43" borderId="0" xfId="0" applyFont="1" applyFill="1"/>
    <xf numFmtId="0" fontId="43" fillId="44" borderId="0" xfId="0" applyFont="1" applyFill="1"/>
    <xf numFmtId="0" fontId="0" fillId="44" borderId="0" xfId="0" applyFill="1"/>
    <xf numFmtId="0" fontId="2" fillId="39" borderId="0" xfId="0" applyFont="1" applyFill="1" applyBorder="1" applyAlignment="1">
      <alignment horizontal="center"/>
    </xf>
    <xf numFmtId="43" fontId="0" fillId="39" borderId="6" xfId="1" applyFont="1" applyFill="1" applyBorder="1"/>
    <xf numFmtId="0" fontId="33" fillId="39" borderId="11" xfId="0" applyFont="1" applyFill="1" applyBorder="1"/>
    <xf numFmtId="10" fontId="0" fillId="39" borderId="0" xfId="0" applyNumberFormat="1" applyFont="1" applyFill="1" applyBorder="1" applyAlignment="1">
      <alignment horizontal="center"/>
    </xf>
    <xf numFmtId="166" fontId="0" fillId="39" borderId="4" xfId="0" applyNumberFormat="1" applyFont="1" applyFill="1" applyBorder="1"/>
    <xf numFmtId="166" fontId="1" fillId="39" borderId="3" xfId="2" applyNumberFormat="1" applyFont="1" applyFill="1" applyBorder="1" applyAlignment="1">
      <alignment horizontal="center"/>
    </xf>
    <xf numFmtId="0" fontId="2" fillId="39" borderId="6" xfId="0" applyFont="1" applyFill="1" applyBorder="1" applyAlignment="1">
      <alignment horizontal="center"/>
    </xf>
    <xf numFmtId="166" fontId="2" fillId="39" borderId="4" xfId="2" applyNumberFormat="1" applyFont="1" applyFill="1" applyBorder="1" applyAlignment="1">
      <alignment horizontal="center"/>
    </xf>
    <xf numFmtId="0" fontId="0" fillId="39" borderId="39" xfId="0" applyFill="1" applyBorder="1"/>
    <xf numFmtId="0" fontId="0" fillId="39" borderId="41" xfId="0" applyFill="1" applyBorder="1"/>
    <xf numFmtId="0" fontId="0" fillId="39" borderId="30" xfId="0" applyFill="1" applyBorder="1"/>
    <xf numFmtId="0" fontId="0" fillId="39" borderId="5" xfId="0" applyFill="1" applyBorder="1"/>
    <xf numFmtId="0" fontId="39" fillId="39" borderId="31" xfId="0" applyFont="1" applyFill="1" applyBorder="1" applyAlignment="1">
      <alignment horizontal="center"/>
    </xf>
    <xf numFmtId="0" fontId="39" fillId="39" borderId="31" xfId="0" applyFont="1" applyFill="1" applyBorder="1"/>
    <xf numFmtId="166" fontId="2" fillId="39" borderId="31" xfId="2" applyNumberFormat="1" applyFont="1" applyFill="1" applyBorder="1"/>
    <xf numFmtId="43" fontId="2" fillId="39" borderId="31" xfId="1" applyFont="1" applyFill="1" applyBorder="1"/>
    <xf numFmtId="0" fontId="39" fillId="39" borderId="31" xfId="0" applyFont="1" applyFill="1" applyBorder="1" applyAlignment="1">
      <alignment horizontal="center" vertical="center" wrapText="1"/>
    </xf>
    <xf numFmtId="0" fontId="38" fillId="41" borderId="0" xfId="0" applyFont="1" applyFill="1" applyAlignment="1">
      <alignment horizontal="center" vertical="center" wrapText="1"/>
    </xf>
    <xf numFmtId="0" fontId="38" fillId="39" borderId="0" xfId="0" applyFont="1" applyFill="1" applyAlignment="1">
      <alignment horizontal="center" wrapText="1"/>
    </xf>
    <xf numFmtId="0" fontId="30" fillId="0" borderId="31" xfId="52" applyFont="1" applyBorder="1"/>
    <xf numFmtId="0" fontId="30" fillId="0" borderId="31" xfId="52" applyBorder="1" applyAlignment="1">
      <alignment horizontal="center"/>
    </xf>
    <xf numFmtId="166" fontId="0" fillId="0" borderId="31" xfId="95" applyNumberFormat="1" applyFont="1" applyBorder="1"/>
    <xf numFmtId="166" fontId="0" fillId="39" borderId="18" xfId="0" applyNumberFormat="1" applyFill="1" applyBorder="1"/>
    <xf numFmtId="0" fontId="44" fillId="48" borderId="31" xfId="0" applyFont="1" applyFill="1" applyBorder="1" applyAlignment="1">
      <alignment horizontal="center" vertical="center" wrapText="1"/>
    </xf>
    <xf numFmtId="166" fontId="0" fillId="0" borderId="31" xfId="0" applyNumberFormat="1" applyBorder="1"/>
    <xf numFmtId="0" fontId="44" fillId="41" borderId="0" xfId="0" applyFont="1" applyFill="1" applyAlignment="1">
      <alignment vertical="center"/>
    </xf>
    <xf numFmtId="166" fontId="25" fillId="39" borderId="0" xfId="0" applyNumberFormat="1" applyFont="1" applyFill="1" applyBorder="1"/>
    <xf numFmtId="166" fontId="0" fillId="39" borderId="0" xfId="0" applyNumberFormat="1" applyFill="1" applyBorder="1"/>
    <xf numFmtId="166" fontId="2" fillId="39" borderId="3" xfId="0" applyNumberFormat="1" applyFont="1" applyFill="1" applyBorder="1"/>
    <xf numFmtId="0" fontId="44" fillId="41" borderId="31" xfId="0" applyFont="1" applyFill="1" applyBorder="1" applyAlignment="1">
      <alignment horizontal="center" vertical="center" wrapText="1"/>
    </xf>
    <xf numFmtId="0" fontId="44" fillId="41" borderId="31" xfId="52" applyFont="1" applyFill="1" applyBorder="1" applyAlignment="1">
      <alignment horizontal="center" vertical="center" wrapText="1"/>
    </xf>
    <xf numFmtId="10" fontId="59" fillId="39" borderId="7" xfId="0" applyNumberFormat="1" applyFont="1" applyFill="1" applyBorder="1" applyAlignment="1">
      <alignment horizontal="center"/>
    </xf>
    <xf numFmtId="0" fontId="0" fillId="0" borderId="0" xfId="0"/>
    <xf numFmtId="166" fontId="0" fillId="0" borderId="31" xfId="2" applyNumberFormat="1" applyFont="1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0" fillId="43" borderId="0" xfId="0" applyFill="1"/>
    <xf numFmtId="0" fontId="0" fillId="39" borderId="0" xfId="0" applyFill="1"/>
    <xf numFmtId="166" fontId="0" fillId="39" borderId="0" xfId="2" applyNumberFormat="1" applyFont="1" applyFill="1"/>
    <xf numFmtId="0" fontId="2" fillId="0" borderId="31" xfId="0" applyFont="1" applyFill="1" applyBorder="1" applyAlignment="1">
      <alignment vertical="center" wrapText="1"/>
    </xf>
    <xf numFmtId="166" fontId="0" fillId="0" borderId="31" xfId="0" applyNumberFormat="1" applyFill="1" applyBorder="1"/>
    <xf numFmtId="166" fontId="0" fillId="0" borderId="31" xfId="2" applyNumberFormat="1" applyFont="1" applyFill="1" applyBorder="1"/>
    <xf numFmtId="166" fontId="2" fillId="7" borderId="31" xfId="0" applyNumberFormat="1" applyFont="1" applyFill="1" applyBorder="1"/>
    <xf numFmtId="166" fontId="0" fillId="47" borderId="31" xfId="2" applyNumberFormat="1" applyFont="1" applyFill="1" applyBorder="1"/>
    <xf numFmtId="0" fontId="44" fillId="54" borderId="31" xfId="0" applyFont="1" applyFill="1" applyBorder="1" applyAlignment="1">
      <alignment horizontal="center" vertical="center" wrapText="1"/>
    </xf>
    <xf numFmtId="0" fontId="0" fillId="52" borderId="0" xfId="0" applyFont="1" applyFill="1" applyAlignment="1">
      <alignment horizontal="left"/>
    </xf>
    <xf numFmtId="0" fontId="0" fillId="52" borderId="0" xfId="0" applyFill="1"/>
    <xf numFmtId="166" fontId="0" fillId="52" borderId="31" xfId="2" applyNumberFormat="1" applyFont="1" applyFill="1" applyBorder="1"/>
    <xf numFmtId="0" fontId="0" fillId="51" borderId="0" xfId="0" applyFont="1" applyFill="1" applyAlignment="1">
      <alignment horizontal="left"/>
    </xf>
    <xf numFmtId="166" fontId="0" fillId="51" borderId="31" xfId="2" applyNumberFormat="1" applyFont="1" applyFill="1" applyBorder="1"/>
    <xf numFmtId="0" fontId="44" fillId="54" borderId="32" xfId="0" applyFont="1" applyFill="1" applyBorder="1" applyAlignment="1">
      <alignment horizontal="center" vertical="center" wrapText="1"/>
    </xf>
    <xf numFmtId="166" fontId="0" fillId="44" borderId="31" xfId="2" applyNumberFormat="1" applyFont="1" applyFill="1" applyBorder="1"/>
    <xf numFmtId="166" fontId="34" fillId="39" borderId="7" xfId="2" applyNumberFormat="1" applyFont="1" applyFill="1" applyBorder="1"/>
    <xf numFmtId="166" fontId="34" fillId="39" borderId="0" xfId="2" applyNumberFormat="1" applyFont="1" applyFill="1" applyBorder="1"/>
    <xf numFmtId="0" fontId="34" fillId="39" borderId="0" xfId="0" applyFont="1" applyFill="1"/>
    <xf numFmtId="0" fontId="34" fillId="40" borderId="0" xfId="0" applyFont="1" applyFill="1"/>
    <xf numFmtId="166" fontId="0" fillId="40" borderId="0" xfId="2" applyNumberFormat="1" applyFont="1" applyFill="1"/>
    <xf numFmtId="166" fontId="39" fillId="40" borderId="0" xfId="2" applyNumberFormat="1" applyFont="1" applyFill="1"/>
    <xf numFmtId="0" fontId="3" fillId="0" borderId="13" xfId="4" applyFont="1" applyBorder="1"/>
    <xf numFmtId="0" fontId="0" fillId="39" borderId="0" xfId="0" applyFill="1" applyAlignment="1">
      <alignment vertical="center" wrapText="1"/>
    </xf>
    <xf numFmtId="0" fontId="30" fillId="39" borderId="31" xfId="52" applyFont="1" applyFill="1" applyBorder="1"/>
    <xf numFmtId="166" fontId="34" fillId="0" borderId="6" xfId="2" applyNumberFormat="1" applyFont="1" applyFill="1" applyBorder="1"/>
    <xf numFmtId="0" fontId="39" fillId="45" borderId="31" xfId="0" applyFont="1" applyFill="1" applyBorder="1" applyAlignment="1">
      <alignment horizontal="center" vertical="center" wrapText="1"/>
    </xf>
    <xf numFmtId="43" fontId="0" fillId="0" borderId="31" xfId="1" applyFont="1" applyFill="1" applyBorder="1"/>
    <xf numFmtId="0" fontId="44" fillId="41" borderId="0" xfId="0" applyFont="1" applyFill="1" applyAlignment="1">
      <alignment vertical="center" wrapText="1"/>
    </xf>
    <xf numFmtId="44" fontId="0" fillId="39" borderId="31" xfId="2" applyFont="1" applyFill="1" applyBorder="1"/>
    <xf numFmtId="166" fontId="0" fillId="39" borderId="31" xfId="0" applyNumberFormat="1" applyFill="1" applyBorder="1"/>
    <xf numFmtId="0" fontId="44" fillId="41" borderId="31" xfId="0" applyFont="1" applyFill="1" applyBorder="1" applyAlignment="1">
      <alignment vertical="center"/>
    </xf>
    <xf numFmtId="0" fontId="59" fillId="39" borderId="2" xfId="0" applyFont="1" applyFill="1" applyBorder="1"/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44" fontId="0" fillId="39" borderId="31" xfId="0" applyNumberFormat="1" applyFill="1" applyBorder="1"/>
    <xf numFmtId="166" fontId="40" fillId="39" borderId="0" xfId="0" applyNumberFormat="1" applyFont="1" applyFill="1" applyBorder="1" applyAlignment="1">
      <alignment horizontal="center"/>
    </xf>
    <xf numFmtId="44" fontId="0" fillId="39" borderId="0" xfId="2" applyFont="1" applyFill="1" applyBorder="1"/>
    <xf numFmtId="0" fontId="0" fillId="39" borderId="31" xfId="0" applyFill="1" applyBorder="1" applyAlignment="1">
      <alignment vertical="center" wrapText="1"/>
    </xf>
    <xf numFmtId="0" fontId="0" fillId="39" borderId="31" xfId="0" applyFill="1" applyBorder="1" applyAlignment="1">
      <alignment vertical="center"/>
    </xf>
    <xf numFmtId="168" fontId="1" fillId="39" borderId="3" xfId="1" applyNumberFormat="1" applyFont="1" applyFill="1" applyBorder="1"/>
    <xf numFmtId="2" fontId="34" fillId="39" borderId="0" xfId="0" applyNumberFormat="1" applyFont="1" applyFill="1" applyBorder="1" applyAlignment="1">
      <alignment horizontal="center"/>
    </xf>
    <xf numFmtId="0" fontId="33" fillId="39" borderId="2" xfId="0" applyFont="1" applyFill="1" applyBorder="1"/>
    <xf numFmtId="0" fontId="33" fillId="39" borderId="1" xfId="0" applyFont="1" applyFill="1" applyBorder="1"/>
    <xf numFmtId="0" fontId="33" fillId="39" borderId="36" xfId="0" applyFont="1" applyFill="1" applyBorder="1"/>
    <xf numFmtId="166" fontId="59" fillId="39" borderId="3" xfId="2" applyNumberFormat="1" applyFont="1" applyFill="1" applyBorder="1"/>
    <xf numFmtId="0" fontId="5" fillId="39" borderId="29" xfId="0" applyFont="1" applyFill="1" applyBorder="1" applyAlignment="1">
      <alignment horizontal="center"/>
    </xf>
    <xf numFmtId="0" fontId="5" fillId="39" borderId="9" xfId="0" applyFont="1" applyFill="1" applyBorder="1" applyAlignment="1">
      <alignment horizontal="center"/>
    </xf>
    <xf numFmtId="166" fontId="2" fillId="39" borderId="3" xfId="2" applyNumberFormat="1" applyFont="1" applyFill="1" applyBorder="1" applyAlignment="1">
      <alignment horizontal="center"/>
    </xf>
    <xf numFmtId="0" fontId="28" fillId="39" borderId="43" xfId="0" applyFont="1" applyFill="1" applyBorder="1"/>
    <xf numFmtId="0" fontId="2" fillId="39" borderId="18" xfId="0" applyFont="1" applyFill="1" applyBorder="1" applyAlignment="1">
      <alignment horizontal="center"/>
    </xf>
    <xf numFmtId="10" fontId="0" fillId="39" borderId="18" xfId="0" applyNumberFormat="1" applyFont="1" applyFill="1" applyBorder="1" applyAlignment="1">
      <alignment horizontal="center"/>
    </xf>
    <xf numFmtId="10" fontId="2" fillId="39" borderId="0" xfId="0" applyNumberFormat="1" applyFont="1" applyFill="1" applyBorder="1" applyAlignment="1">
      <alignment horizontal="right"/>
    </xf>
    <xf numFmtId="10" fontId="5" fillId="39" borderId="2" xfId="0" applyNumberFormat="1" applyFont="1" applyFill="1" applyBorder="1" applyAlignment="1">
      <alignment horizontal="left"/>
    </xf>
    <xf numFmtId="0" fontId="33" fillId="39" borderId="0" xfId="0" applyFont="1" applyFill="1" applyBorder="1"/>
    <xf numFmtId="10" fontId="5" fillId="39" borderId="30" xfId="0" applyNumberFormat="1" applyFont="1" applyFill="1" applyBorder="1" applyAlignment="1">
      <alignment horizontal="left"/>
    </xf>
    <xf numFmtId="0" fontId="63" fillId="39" borderId="0" xfId="116" applyFont="1" applyFill="1" applyBorder="1"/>
    <xf numFmtId="0" fontId="3" fillId="39" borderId="2" xfId="0" applyFont="1" applyFill="1" applyBorder="1" applyAlignment="1"/>
    <xf numFmtId="0" fontId="64" fillId="39" borderId="0" xfId="0" applyFont="1" applyFill="1" applyBorder="1"/>
    <xf numFmtId="42" fontId="66" fillId="39" borderId="0" xfId="0" applyNumberFormat="1" applyFont="1" applyFill="1" applyBorder="1"/>
    <xf numFmtId="0" fontId="67" fillId="39" borderId="3" xfId="0" applyFont="1" applyFill="1" applyBorder="1" applyAlignment="1">
      <alignment wrapText="1"/>
    </xf>
    <xf numFmtId="0" fontId="4" fillId="39" borderId="2" xfId="0" applyFont="1" applyFill="1" applyBorder="1" applyAlignment="1">
      <alignment horizontal="left"/>
    </xf>
    <xf numFmtId="4" fontId="68" fillId="39" borderId="0" xfId="0" applyNumberFormat="1" applyFont="1" applyFill="1" applyBorder="1" applyAlignment="1">
      <alignment horizontal="center"/>
    </xf>
    <xf numFmtId="0" fontId="4" fillId="39" borderId="3" xfId="0" applyFont="1" applyFill="1" applyBorder="1" applyAlignment="1">
      <alignment wrapText="1"/>
    </xf>
    <xf numFmtId="0" fontId="4" fillId="39" borderId="2" xfId="0" applyFont="1" applyFill="1" applyBorder="1" applyAlignment="1"/>
    <xf numFmtId="0" fontId="63" fillId="39" borderId="2" xfId="116" applyFont="1" applyFill="1" applyBorder="1"/>
    <xf numFmtId="0" fontId="65" fillId="39" borderId="0" xfId="0" applyFont="1" applyFill="1" applyBorder="1" applyAlignment="1">
      <alignment horizontal="center"/>
    </xf>
    <xf numFmtId="0" fontId="63" fillId="39" borderId="3" xfId="116" applyFont="1" applyFill="1" applyBorder="1" applyAlignment="1">
      <alignment wrapText="1"/>
    </xf>
    <xf numFmtId="10" fontId="68" fillId="39" borderId="0" xfId="6" applyNumberFormat="1" applyFont="1" applyFill="1" applyBorder="1"/>
    <xf numFmtId="0" fontId="64" fillId="39" borderId="2" xfId="0" applyFont="1" applyFill="1" applyBorder="1"/>
    <xf numFmtId="10" fontId="64" fillId="39" borderId="0" xfId="6" applyNumberFormat="1" applyFont="1" applyFill="1" applyBorder="1"/>
    <xf numFmtId="42" fontId="69" fillId="39" borderId="0" xfId="0" applyNumberFormat="1" applyFont="1" applyFill="1" applyBorder="1"/>
    <xf numFmtId="4" fontId="68" fillId="39" borderId="0" xfId="0" applyNumberFormat="1" applyFont="1" applyFill="1" applyBorder="1" applyAlignment="1">
      <alignment horizontal="right"/>
    </xf>
    <xf numFmtId="10" fontId="68" fillId="39" borderId="0" xfId="6" applyNumberFormat="1" applyFont="1" applyFill="1" applyBorder="1" applyAlignment="1">
      <alignment horizontal="right"/>
    </xf>
    <xf numFmtId="0" fontId="4" fillId="39" borderId="12" xfId="0" applyFont="1" applyFill="1" applyBorder="1" applyAlignment="1">
      <alignment wrapText="1"/>
    </xf>
    <xf numFmtId="169" fontId="66" fillId="39" borderId="0" xfId="0" applyNumberFormat="1" applyFont="1" applyFill="1" applyBorder="1"/>
    <xf numFmtId="169" fontId="66" fillId="39" borderId="0" xfId="2" applyNumberFormat="1" applyFont="1" applyFill="1" applyBorder="1"/>
    <xf numFmtId="0" fontId="0" fillId="39" borderId="2" xfId="0" applyFont="1" applyFill="1" applyBorder="1"/>
    <xf numFmtId="0" fontId="25" fillId="39" borderId="0" xfId="0" applyFont="1" applyFill="1" applyAlignment="1">
      <alignment horizontal="right"/>
    </xf>
    <xf numFmtId="0" fontId="0" fillId="39" borderId="2" xfId="0" applyFont="1" applyFill="1" applyBorder="1" applyAlignment="1">
      <alignment vertical="center"/>
    </xf>
    <xf numFmtId="4" fontId="68" fillId="39" borderId="0" xfId="0" applyNumberFormat="1" applyFont="1" applyFill="1" applyBorder="1" applyAlignment="1">
      <alignment horizontal="center" vertical="center"/>
    </xf>
    <xf numFmtId="0" fontId="63" fillId="39" borderId="3" xfId="0" applyFont="1" applyFill="1" applyBorder="1" applyAlignment="1">
      <alignment vertical="center"/>
    </xf>
    <xf numFmtId="0" fontId="4" fillId="39" borderId="3" xfId="0" applyFont="1" applyFill="1" applyBorder="1" applyAlignment="1">
      <alignment vertical="center" wrapText="1"/>
    </xf>
    <xf numFmtId="0" fontId="3" fillId="39" borderId="2" xfId="0" applyFont="1" applyFill="1" applyBorder="1" applyAlignment="1">
      <alignment vertical="center"/>
    </xf>
    <xf numFmtId="0" fontId="64" fillId="39" borderId="0" xfId="0" applyFont="1" applyFill="1" applyBorder="1" applyAlignment="1">
      <alignment vertical="center"/>
    </xf>
    <xf numFmtId="42" fontId="66" fillId="39" borderId="0" xfId="0" applyNumberFormat="1" applyFont="1" applyFill="1" applyBorder="1" applyAlignment="1">
      <alignment vertical="center"/>
    </xf>
    <xf numFmtId="0" fontId="67" fillId="39" borderId="3" xfId="0" applyFont="1" applyFill="1" applyBorder="1" applyAlignment="1">
      <alignment vertical="center" wrapText="1"/>
    </xf>
    <xf numFmtId="0" fontId="4" fillId="39" borderId="2" xfId="0" applyFont="1" applyFill="1" applyBorder="1" applyAlignment="1">
      <alignment vertical="center"/>
    </xf>
    <xf numFmtId="0" fontId="63" fillId="39" borderId="2" xfId="116" applyFont="1" applyFill="1" applyBorder="1" applyAlignment="1">
      <alignment vertical="center"/>
    </xf>
    <xf numFmtId="0" fontId="63" fillId="39" borderId="0" xfId="116" applyFont="1" applyFill="1" applyBorder="1" applyAlignment="1">
      <alignment vertical="center"/>
    </xf>
    <xf numFmtId="0" fontId="65" fillId="39" borderId="0" xfId="0" applyFont="1" applyFill="1" applyBorder="1" applyAlignment="1">
      <alignment horizontal="center" vertical="center"/>
    </xf>
    <xf numFmtId="0" fontId="63" fillId="39" borderId="3" xfId="116" applyFont="1" applyFill="1" applyBorder="1" applyAlignment="1">
      <alignment vertical="center" wrapText="1"/>
    </xf>
    <xf numFmtId="0" fontId="4" fillId="39" borderId="2" xfId="0" applyFont="1" applyFill="1" applyBorder="1" applyAlignment="1">
      <alignment horizontal="left" vertical="center"/>
    </xf>
    <xf numFmtId="10" fontId="68" fillId="39" borderId="0" xfId="6" applyNumberFormat="1" applyFont="1" applyFill="1" applyBorder="1" applyAlignment="1">
      <alignment vertical="center"/>
    </xf>
    <xf numFmtId="0" fontId="64" fillId="39" borderId="2" xfId="0" applyFont="1" applyFill="1" applyBorder="1" applyAlignment="1">
      <alignment vertical="center"/>
    </xf>
    <xf numFmtId="10" fontId="64" fillId="39" borderId="0" xfId="6" applyNumberFormat="1" applyFont="1" applyFill="1" applyBorder="1" applyAlignment="1">
      <alignment vertical="center"/>
    </xf>
    <xf numFmtId="42" fontId="69" fillId="39" borderId="0" xfId="0" applyNumberFormat="1" applyFont="1" applyFill="1" applyBorder="1" applyAlignment="1">
      <alignment vertical="center"/>
    </xf>
    <xf numFmtId="4" fontId="68" fillId="39" borderId="0" xfId="0" applyNumberFormat="1" applyFont="1" applyFill="1" applyBorder="1" applyAlignment="1">
      <alignment horizontal="right" vertical="center"/>
    </xf>
    <xf numFmtId="10" fontId="68" fillId="39" borderId="0" xfId="6" applyNumberFormat="1" applyFont="1" applyFill="1" applyBorder="1" applyAlignment="1">
      <alignment horizontal="right" vertical="center"/>
    </xf>
    <xf numFmtId="0" fontId="65" fillId="39" borderId="9" xfId="0" applyFont="1" applyFill="1" applyBorder="1" applyAlignment="1">
      <alignment vertical="center" wrapText="1"/>
    </xf>
    <xf numFmtId="0" fontId="65" fillId="39" borderId="10" xfId="0" applyFont="1" applyFill="1" applyBorder="1" applyAlignment="1">
      <alignment vertical="center" wrapText="1"/>
    </xf>
    <xf numFmtId="4" fontId="68" fillId="39" borderId="2" xfId="0" applyNumberFormat="1" applyFont="1" applyFill="1" applyBorder="1" applyAlignment="1">
      <alignment horizontal="center"/>
    </xf>
    <xf numFmtId="4" fontId="68" fillId="39" borderId="3" xfId="0" applyNumberFormat="1" applyFont="1" applyFill="1" applyBorder="1" applyAlignment="1">
      <alignment horizontal="center"/>
    </xf>
    <xf numFmtId="0" fontId="0" fillId="49" borderId="31" xfId="0" applyFill="1" applyBorder="1" applyAlignment="1">
      <alignment vertical="center" wrapText="1"/>
    </xf>
    <xf numFmtId="0" fontId="0" fillId="49" borderId="31" xfId="0" applyFill="1" applyBorder="1" applyAlignment="1">
      <alignment horizontal="center" vertical="center" wrapText="1"/>
    </xf>
    <xf numFmtId="8" fontId="0" fillId="49" borderId="31" xfId="0" applyNumberFormat="1" applyFill="1" applyBorder="1" applyAlignment="1">
      <alignment vertical="center"/>
    </xf>
    <xf numFmtId="44" fontId="0" fillId="39" borderId="31" xfId="2" applyFont="1" applyFill="1" applyBorder="1" applyAlignment="1">
      <alignment vertical="center"/>
    </xf>
    <xf numFmtId="0" fontId="70" fillId="39" borderId="0" xfId="0" applyFont="1" applyFill="1"/>
    <xf numFmtId="166" fontId="2" fillId="0" borderId="31" xfId="0" applyNumberFormat="1" applyFont="1" applyBorder="1"/>
    <xf numFmtId="0" fontId="2" fillId="39" borderId="0" xfId="0" applyFont="1" applyFill="1" applyBorder="1" applyAlignment="1">
      <alignment horizontal="center" vertical="top"/>
    </xf>
    <xf numFmtId="44" fontId="0" fillId="39" borderId="0" xfId="0" applyNumberFormat="1" applyFont="1" applyFill="1" applyBorder="1" applyAlignment="1">
      <alignment horizontal="center"/>
    </xf>
    <xf numFmtId="0" fontId="59" fillId="39" borderId="2" xfId="0" applyFont="1" applyFill="1" applyBorder="1" applyAlignment="1">
      <alignment vertical="center"/>
    </xf>
    <xf numFmtId="0" fontId="0" fillId="39" borderId="0" xfId="0" applyFill="1" applyBorder="1" applyAlignment="1">
      <alignment vertical="center"/>
    </xf>
    <xf numFmtId="166" fontId="0" fillId="39" borderId="0" xfId="0" applyNumberFormat="1" applyFill="1" applyBorder="1" applyAlignment="1">
      <alignment vertical="center"/>
    </xf>
    <xf numFmtId="166" fontId="28" fillId="39" borderId="3" xfId="2" applyNumberFormat="1" applyFont="1" applyFill="1" applyBorder="1" applyAlignment="1">
      <alignment vertical="center"/>
    </xf>
    <xf numFmtId="0" fontId="72" fillId="39" borderId="0" xfId="0" applyFont="1" applyFill="1" applyBorder="1" applyAlignment="1">
      <alignment horizontal="center"/>
    </xf>
    <xf numFmtId="0" fontId="73" fillId="39" borderId="0" xfId="0" applyFont="1" applyFill="1"/>
    <xf numFmtId="0" fontId="74" fillId="39" borderId="0" xfId="0" applyFont="1" applyFill="1"/>
    <xf numFmtId="166" fontId="1" fillId="39" borderId="42" xfId="2" applyNumberFormat="1" applyFont="1" applyFill="1" applyBorder="1" applyAlignment="1">
      <alignment horizontal="center"/>
    </xf>
    <xf numFmtId="0" fontId="75" fillId="39" borderId="0" xfId="0" applyFont="1" applyFill="1" applyBorder="1" applyAlignment="1">
      <alignment horizontal="center" vertical="top"/>
    </xf>
    <xf numFmtId="169" fontId="0" fillId="39" borderId="0" xfId="0" applyNumberFormat="1" applyFill="1" applyBorder="1"/>
    <xf numFmtId="0" fontId="0" fillId="39" borderId="6" xfId="0" applyFill="1" applyBorder="1" applyAlignment="1">
      <alignment vertical="center"/>
    </xf>
    <xf numFmtId="0" fontId="76" fillId="39" borderId="0" xfId="0" applyFont="1" applyFill="1" applyBorder="1" applyAlignment="1">
      <alignment horizontal="center" vertical="center"/>
    </xf>
    <xf numFmtId="0" fontId="71" fillId="39" borderId="0" xfId="0" applyFont="1" applyFill="1" applyBorder="1" applyAlignment="1">
      <alignment horizontal="center" vertical="center"/>
    </xf>
    <xf numFmtId="0" fontId="38" fillId="43" borderId="0" xfId="0" applyFont="1" applyFill="1" applyAlignment="1">
      <alignment horizontal="center" wrapText="1"/>
    </xf>
    <xf numFmtId="10" fontId="0" fillId="39" borderId="0" xfId="0" applyNumberFormat="1" applyFill="1" applyBorder="1" applyAlignment="1">
      <alignment horizontal="center"/>
    </xf>
    <xf numFmtId="166" fontId="2" fillId="39" borderId="10" xfId="2" applyNumberFormat="1" applyFont="1" applyFill="1" applyBorder="1" applyAlignment="1">
      <alignment horizontal="center"/>
    </xf>
    <xf numFmtId="2" fontId="0" fillId="39" borderId="7" xfId="0" applyNumberFormat="1" applyFill="1" applyBorder="1" applyAlignment="1">
      <alignment horizontal="center"/>
    </xf>
    <xf numFmtId="166" fontId="0" fillId="39" borderId="38" xfId="2" applyNumberFormat="1" applyFont="1" applyFill="1" applyBorder="1" applyAlignment="1">
      <alignment horizontal="center"/>
    </xf>
    <xf numFmtId="166" fontId="28" fillId="39" borderId="18" xfId="2" applyNumberFormat="1" applyFont="1" applyFill="1" applyBorder="1" applyAlignment="1">
      <alignment horizontal="right"/>
    </xf>
    <xf numFmtId="166" fontId="28" fillId="39" borderId="42" xfId="2" applyNumberFormat="1" applyFont="1" applyFill="1" applyBorder="1" applyAlignment="1">
      <alignment horizontal="right"/>
    </xf>
    <xf numFmtId="166" fontId="28" fillId="39" borderId="18" xfId="2" applyNumberFormat="1" applyFont="1" applyFill="1" applyBorder="1" applyAlignment="1"/>
    <xf numFmtId="166" fontId="5" fillId="39" borderId="38" xfId="2" applyNumberFormat="1" applyFont="1" applyFill="1" applyBorder="1" applyAlignment="1">
      <alignment horizontal="center"/>
    </xf>
    <xf numFmtId="44" fontId="0" fillId="43" borderId="0" xfId="0" applyNumberFormat="1" applyFill="1"/>
    <xf numFmtId="166" fontId="2" fillId="39" borderId="4" xfId="0" applyNumberFormat="1" applyFont="1" applyFill="1" applyBorder="1"/>
    <xf numFmtId="42" fontId="66" fillId="39" borderId="0" xfId="0" applyNumberFormat="1" applyFont="1" applyFill="1" applyBorder="1" applyAlignment="1">
      <alignment horizontal="left" indent="2"/>
    </xf>
    <xf numFmtId="42" fontId="66" fillId="39" borderId="0" xfId="2" applyNumberFormat="1" applyFont="1" applyFill="1" applyBorder="1" applyAlignment="1">
      <alignment horizontal="left" indent="2"/>
    </xf>
    <xf numFmtId="42" fontId="66" fillId="39" borderId="0" xfId="2" applyNumberFormat="1" applyFont="1" applyFill="1" applyBorder="1" applyAlignment="1">
      <alignment vertical="center"/>
    </xf>
    <xf numFmtId="165" fontId="0" fillId="39" borderId="0" xfId="0" applyNumberFormat="1" applyFill="1"/>
    <xf numFmtId="166" fontId="59" fillId="39" borderId="18" xfId="2" applyNumberFormat="1" applyFont="1" applyFill="1" applyBorder="1" applyAlignment="1"/>
    <xf numFmtId="166" fontId="59" fillId="39" borderId="42" xfId="2" applyNumberFormat="1" applyFont="1" applyFill="1" applyBorder="1" applyAlignment="1"/>
    <xf numFmtId="42" fontId="66" fillId="39" borderId="0" xfId="2" applyNumberFormat="1" applyFont="1" applyFill="1" applyBorder="1"/>
    <xf numFmtId="44" fontId="33" fillId="7" borderId="8" xfId="2" applyFont="1" applyFill="1" applyBorder="1"/>
    <xf numFmtId="166" fontId="33" fillId="7" borderId="8" xfId="2" applyNumberFormat="1" applyFont="1" applyFill="1" applyBorder="1"/>
    <xf numFmtId="0" fontId="77" fillId="0" borderId="0" xfId="128"/>
    <xf numFmtId="0" fontId="3" fillId="0" borderId="0" xfId="128" applyFont="1"/>
    <xf numFmtId="0" fontId="4" fillId="3" borderId="0" xfId="129" applyFont="1" applyFill="1"/>
    <xf numFmtId="0" fontId="10" fillId="3" borderId="0" xfId="129" applyFont="1" applyFill="1"/>
    <xf numFmtId="0" fontId="10" fillId="4" borderId="0" xfId="129" applyFont="1" applyFill="1"/>
    <xf numFmtId="0" fontId="10" fillId="5" borderId="0" xfId="129" applyFont="1" applyFill="1"/>
    <xf numFmtId="0" fontId="10" fillId="6" borderId="0" xfId="129" applyFont="1" applyFill="1"/>
    <xf numFmtId="0" fontId="10" fillId="55" borderId="0" xfId="129" applyFont="1" applyFill="1"/>
    <xf numFmtId="0" fontId="10" fillId="56" borderId="0" xfId="129" applyFont="1" applyFill="1"/>
    <xf numFmtId="14" fontId="3" fillId="0" borderId="0" xfId="128" applyNumberFormat="1" applyFont="1"/>
    <xf numFmtId="165" fontId="77" fillId="0" borderId="0" xfId="128" applyNumberFormat="1"/>
    <xf numFmtId="2" fontId="77" fillId="0" borderId="0" xfId="128" applyNumberFormat="1"/>
    <xf numFmtId="167" fontId="77" fillId="0" borderId="0" xfId="128" applyNumberFormat="1"/>
    <xf numFmtId="0" fontId="4" fillId="0" borderId="13" xfId="4" applyBorder="1"/>
    <xf numFmtId="10" fontId="3" fillId="7" borderId="16" xfId="121" applyNumberFormat="1" applyFont="1" applyFill="1" applyBorder="1" applyAlignment="1">
      <alignment horizontal="center"/>
    </xf>
    <xf numFmtId="44" fontId="33" fillId="0" borderId="8" xfId="2" applyFont="1" applyFill="1" applyBorder="1"/>
    <xf numFmtId="0" fontId="0" fillId="0" borderId="0" xfId="0" applyFill="1"/>
    <xf numFmtId="0" fontId="33" fillId="0" borderId="1" xfId="0" applyFont="1" applyFill="1" applyBorder="1"/>
    <xf numFmtId="0" fontId="33" fillId="0" borderId="36" xfId="0" applyFont="1" applyFill="1" applyBorder="1"/>
    <xf numFmtId="0" fontId="0" fillId="39" borderId="1" xfId="0" applyFill="1" applyBorder="1"/>
    <xf numFmtId="0" fontId="0" fillId="39" borderId="36" xfId="0" applyFill="1" applyBorder="1"/>
    <xf numFmtId="10" fontId="0" fillId="39" borderId="11" xfId="0" applyNumberFormat="1" applyFill="1" applyBorder="1" applyAlignment="1">
      <alignment horizontal="left"/>
    </xf>
    <xf numFmtId="0" fontId="33" fillId="39" borderId="36" xfId="0" applyFont="1" applyFill="1" applyBorder="1" applyAlignment="1">
      <alignment horizontal="left"/>
    </xf>
    <xf numFmtId="10" fontId="0" fillId="39" borderId="36" xfId="6" applyNumberFormat="1" applyFont="1" applyFill="1" applyBorder="1" applyAlignment="1">
      <alignment horizontal="left"/>
    </xf>
    <xf numFmtId="10" fontId="59" fillId="39" borderId="7" xfId="0" applyNumberFormat="1" applyFont="1" applyFill="1" applyBorder="1" applyAlignment="1">
      <alignment horizontal="left"/>
    </xf>
    <xf numFmtId="0" fontId="0" fillId="39" borderId="40" xfId="0" applyFill="1" applyBorder="1" applyAlignment="1">
      <alignment horizontal="left"/>
    </xf>
    <xf numFmtId="0" fontId="0" fillId="39" borderId="0" xfId="0" applyFill="1" applyBorder="1" applyAlignment="1">
      <alignment horizontal="left"/>
    </xf>
    <xf numFmtId="0" fontId="33" fillId="0" borderId="36" xfId="0" applyFont="1" applyFill="1" applyBorder="1" applyAlignment="1">
      <alignment horizontal="left"/>
    </xf>
    <xf numFmtId="166" fontId="33" fillId="0" borderId="8" xfId="2" applyNumberFormat="1" applyFont="1" applyFill="1" applyBorder="1"/>
    <xf numFmtId="10" fontId="0" fillId="39" borderId="0" xfId="0" applyNumberFormat="1" applyFill="1" applyBorder="1" applyAlignment="1">
      <alignment horizontal="left"/>
    </xf>
    <xf numFmtId="0" fontId="5" fillId="39" borderId="0" xfId="113" applyFont="1" applyFill="1"/>
    <xf numFmtId="0" fontId="30" fillId="39" borderId="0" xfId="113" applyFill="1"/>
    <xf numFmtId="0" fontId="30" fillId="43" borderId="0" xfId="113" applyFill="1"/>
    <xf numFmtId="0" fontId="29" fillId="39" borderId="33" xfId="113" applyFont="1" applyFill="1" applyBorder="1" applyAlignment="1">
      <alignment horizontal="center"/>
    </xf>
    <xf numFmtId="0" fontId="29" fillId="39" borderId="34" xfId="113" applyFont="1" applyFill="1" applyBorder="1" applyAlignment="1">
      <alignment horizontal="center"/>
    </xf>
    <xf numFmtId="0" fontId="34" fillId="39" borderId="34" xfId="113" applyFont="1" applyFill="1" applyBorder="1" applyAlignment="1">
      <alignment horizontal="right"/>
    </xf>
    <xf numFmtId="0" fontId="34" fillId="39" borderId="35" xfId="113" applyFont="1" applyFill="1" applyBorder="1" applyAlignment="1">
      <alignment horizontal="center"/>
    </xf>
    <xf numFmtId="171" fontId="34" fillId="39" borderId="2" xfId="113" applyNumberFormat="1" applyFont="1" applyFill="1" applyBorder="1" applyAlignment="1">
      <alignment horizontal="right"/>
    </xf>
    <xf numFmtId="0" fontId="34" fillId="39" borderId="0" xfId="113" applyFont="1" applyFill="1" applyBorder="1"/>
    <xf numFmtId="171" fontId="34" fillId="39" borderId="0" xfId="113" applyNumberFormat="1" applyFont="1" applyFill="1" applyBorder="1"/>
    <xf numFmtId="0" fontId="3" fillId="39" borderId="2" xfId="113" applyFont="1" applyFill="1" applyBorder="1" applyAlignment="1">
      <alignment vertical="center"/>
    </xf>
    <xf numFmtId="0" fontId="64" fillId="39" borderId="0" xfId="113" applyFont="1" applyFill="1" applyBorder="1" applyAlignment="1">
      <alignment vertical="center"/>
    </xf>
    <xf numFmtId="42" fontId="66" fillId="39" borderId="0" xfId="113" applyNumberFormat="1" applyFont="1" applyFill="1" applyBorder="1" applyAlignment="1">
      <alignment vertical="center"/>
    </xf>
    <xf numFmtId="0" fontId="67" fillId="39" borderId="3" xfId="113" applyFont="1" applyFill="1" applyBorder="1" applyAlignment="1">
      <alignment vertical="center" wrapText="1"/>
    </xf>
    <xf numFmtId="0" fontId="33" fillId="45" borderId="2" xfId="113" applyFont="1" applyFill="1" applyBorder="1"/>
    <xf numFmtId="171" fontId="79" fillId="45" borderId="0" xfId="113" applyNumberFormat="1" applyFont="1" applyFill="1" applyBorder="1" applyAlignment="1">
      <alignment horizontal="center"/>
    </xf>
    <xf numFmtId="171" fontId="33" fillId="45" borderId="2" xfId="113" applyNumberFormat="1" applyFont="1" applyFill="1" applyBorder="1" applyAlignment="1">
      <alignment horizontal="center"/>
    </xf>
    <xf numFmtId="42" fontId="33" fillId="45" borderId="3" xfId="113" applyNumberFormat="1" applyFont="1" applyFill="1" applyBorder="1" applyAlignment="1">
      <alignment horizontal="center"/>
    </xf>
    <xf numFmtId="171" fontId="34" fillId="39" borderId="2" xfId="113" applyNumberFormat="1" applyFont="1" applyFill="1" applyBorder="1"/>
    <xf numFmtId="4" fontId="68" fillId="39" borderId="0" xfId="113" applyNumberFormat="1" applyFont="1" applyFill="1" applyBorder="1" applyAlignment="1">
      <alignment horizontal="center" vertical="center"/>
    </xf>
    <xf numFmtId="169" fontId="66" fillId="39" borderId="0" xfId="113" applyNumberFormat="1" applyFont="1" applyFill="1" applyBorder="1" applyAlignment="1">
      <alignment vertical="center"/>
    </xf>
    <xf numFmtId="0" fontId="4" fillId="39" borderId="3" xfId="113" applyFont="1" applyFill="1" applyBorder="1" applyAlignment="1">
      <alignment vertical="center" wrapText="1"/>
    </xf>
    <xf numFmtId="0" fontId="30" fillId="39" borderId="0" xfId="113" applyFill="1" applyAlignment="1">
      <alignment horizontal="right"/>
    </xf>
    <xf numFmtId="171" fontId="79" fillId="39" borderId="0" xfId="113" applyNumberFormat="1" applyFont="1" applyFill="1" applyBorder="1" applyAlignment="1">
      <alignment horizontal="center"/>
    </xf>
    <xf numFmtId="2" fontId="34" fillId="39" borderId="2" xfId="113" applyNumberFormat="1" applyFont="1" applyFill="1" applyBorder="1" applyAlignment="1">
      <alignment horizontal="right"/>
    </xf>
    <xf numFmtId="42" fontId="34" fillId="39" borderId="3" xfId="95" applyNumberFormat="1" applyFont="1" applyFill="1" applyBorder="1"/>
    <xf numFmtId="0" fontId="65" fillId="39" borderId="0" xfId="113" applyFont="1" applyFill="1" applyBorder="1" applyAlignment="1">
      <alignment horizontal="center" vertical="center"/>
    </xf>
    <xf numFmtId="0" fontId="63" fillId="39" borderId="3" xfId="113" applyFont="1" applyFill="1" applyBorder="1" applyAlignment="1">
      <alignment vertical="center"/>
    </xf>
    <xf numFmtId="9" fontId="34" fillId="39" borderId="0" xfId="96" applyNumberFormat="1" applyFont="1" applyFill="1" applyBorder="1" applyAlignment="1">
      <alignment horizontal="right"/>
    </xf>
    <xf numFmtId="0" fontId="33" fillId="39" borderId="44" xfId="113" applyFont="1" applyFill="1" applyBorder="1" applyAlignment="1"/>
    <xf numFmtId="171" fontId="33" fillId="39" borderId="6" xfId="113" applyNumberFormat="1" applyFont="1" applyFill="1" applyBorder="1"/>
    <xf numFmtId="2" fontId="33" fillId="39" borderId="5" xfId="103" applyNumberFormat="1" applyFont="1" applyFill="1" applyBorder="1"/>
    <xf numFmtId="42" fontId="33" fillId="39" borderId="4" xfId="95" applyNumberFormat="1" applyFont="1" applyFill="1" applyBorder="1" applyAlignment="1">
      <alignment horizontal="center"/>
    </xf>
    <xf numFmtId="0" fontId="4" fillId="39" borderId="2" xfId="113" applyFont="1" applyFill="1" applyBorder="1" applyAlignment="1">
      <alignment horizontal="left" vertical="center"/>
    </xf>
    <xf numFmtId="10" fontId="68" fillId="39" borderId="0" xfId="96" applyNumberFormat="1" applyFont="1" applyFill="1" applyBorder="1" applyAlignment="1">
      <alignment vertical="center"/>
    </xf>
    <xf numFmtId="0" fontId="79" fillId="45" borderId="2" xfId="113" applyFont="1" applyFill="1" applyBorder="1"/>
    <xf numFmtId="0" fontId="79" fillId="45" borderId="0" xfId="113" applyFont="1" applyFill="1" applyBorder="1"/>
    <xf numFmtId="0" fontId="79" fillId="45" borderId="0" xfId="113" applyFont="1" applyFill="1" applyBorder="1" applyAlignment="1">
      <alignment horizontal="center"/>
    </xf>
    <xf numFmtId="0" fontId="33" fillId="45" borderId="2" xfId="113" applyFont="1" applyFill="1" applyBorder="1" applyAlignment="1">
      <alignment horizontal="center"/>
    </xf>
    <xf numFmtId="42" fontId="34" fillId="45" borderId="3" xfId="113" applyNumberFormat="1" applyFont="1" applyFill="1" applyBorder="1"/>
    <xf numFmtId="0" fontId="64" fillId="39" borderId="2" xfId="113" applyFont="1" applyFill="1" applyBorder="1" applyAlignment="1">
      <alignment vertical="center"/>
    </xf>
    <xf numFmtId="10" fontId="64" fillId="39" borderId="0" xfId="96" applyNumberFormat="1" applyFont="1" applyFill="1" applyBorder="1" applyAlignment="1">
      <alignment vertical="center"/>
    </xf>
    <xf numFmtId="0" fontId="34" fillId="39" borderId="2" xfId="113" applyFont="1" applyFill="1" applyBorder="1"/>
    <xf numFmtId="10" fontId="34" fillId="39" borderId="0" xfId="113" applyNumberFormat="1" applyFont="1" applyFill="1" applyBorder="1"/>
    <xf numFmtId="10" fontId="34" fillId="39" borderId="0" xfId="113" applyNumberFormat="1" applyFont="1" applyFill="1" applyBorder="1" applyAlignment="1">
      <alignment horizontal="center"/>
    </xf>
    <xf numFmtId="166" fontId="34" fillId="39" borderId="2" xfId="113" applyNumberFormat="1" applyFont="1" applyFill="1" applyBorder="1"/>
    <xf numFmtId="0" fontId="4" fillId="39" borderId="2" xfId="113" applyFont="1" applyFill="1" applyBorder="1" applyAlignment="1">
      <alignment vertical="center"/>
    </xf>
    <xf numFmtId="42" fontId="34" fillId="39" borderId="3" xfId="113" applyNumberFormat="1" applyFont="1" applyFill="1" applyBorder="1"/>
    <xf numFmtId="10" fontId="33" fillId="39" borderId="6" xfId="113" applyNumberFormat="1" applyFont="1" applyFill="1" applyBorder="1" applyAlignment="1">
      <alignment horizontal="center"/>
    </xf>
    <xf numFmtId="171" fontId="33" fillId="39" borderId="5" xfId="113" applyNumberFormat="1" applyFont="1" applyFill="1" applyBorder="1"/>
    <xf numFmtId="0" fontId="30" fillId="39" borderId="2" xfId="113" applyFont="1" applyFill="1" applyBorder="1" applyAlignment="1">
      <alignment vertical="center"/>
    </xf>
    <xf numFmtId="0" fontId="34" fillId="45" borderId="0" xfId="113" applyFont="1" applyFill="1" applyBorder="1"/>
    <xf numFmtId="10" fontId="34" fillId="45" borderId="0" xfId="113" applyNumberFormat="1" applyFont="1" applyFill="1" applyBorder="1" applyAlignment="1">
      <alignment horizontal="center"/>
    </xf>
    <xf numFmtId="42" fontId="69" fillId="39" borderId="0" xfId="113" applyNumberFormat="1" applyFont="1" applyFill="1" applyBorder="1" applyAlignment="1">
      <alignment vertical="center"/>
    </xf>
    <xf numFmtId="166" fontId="34" fillId="39" borderId="0" xfId="113" applyNumberFormat="1" applyFont="1" applyFill="1" applyBorder="1"/>
    <xf numFmtId="166" fontId="34" fillId="39" borderId="3" xfId="95" applyNumberFormat="1" applyFont="1" applyFill="1" applyBorder="1"/>
    <xf numFmtId="169" fontId="66" fillId="39" borderId="0" xfId="95" applyNumberFormat="1" applyFont="1" applyFill="1" applyBorder="1" applyAlignment="1">
      <alignment vertical="center"/>
    </xf>
    <xf numFmtId="0" fontId="33" fillId="39" borderId="5" xfId="113" applyFont="1" applyFill="1" applyBorder="1"/>
    <xf numFmtId="0" fontId="33" fillId="39" borderId="6" xfId="113" applyFont="1" applyFill="1" applyBorder="1"/>
    <xf numFmtId="10" fontId="34" fillId="39" borderId="6" xfId="113" applyNumberFormat="1" applyFont="1" applyFill="1" applyBorder="1" applyAlignment="1">
      <alignment horizontal="center"/>
    </xf>
    <xf numFmtId="166" fontId="34" fillId="39" borderId="5" xfId="113" applyNumberFormat="1" applyFont="1" applyFill="1" applyBorder="1"/>
    <xf numFmtId="42" fontId="34" fillId="39" borderId="4" xfId="95" applyNumberFormat="1" applyFont="1" applyFill="1" applyBorder="1"/>
    <xf numFmtId="10" fontId="34" fillId="39" borderId="0" xfId="96" applyNumberFormat="1" applyFont="1" applyFill="1" applyBorder="1"/>
    <xf numFmtId="4" fontId="68" fillId="39" borderId="0" xfId="113" applyNumberFormat="1" applyFont="1" applyFill="1" applyBorder="1" applyAlignment="1">
      <alignment horizontal="right" vertical="center"/>
    </xf>
    <xf numFmtId="0" fontId="33" fillId="39" borderId="45" xfId="113" applyFont="1" applyFill="1" applyBorder="1"/>
    <xf numFmtId="0" fontId="34" fillId="39" borderId="46" xfId="113" applyFont="1" applyFill="1" applyBorder="1"/>
    <xf numFmtId="0" fontId="34" fillId="39" borderId="46" xfId="113" applyFont="1" applyFill="1" applyBorder="1" applyAlignment="1">
      <alignment horizontal="center"/>
    </xf>
    <xf numFmtId="0" fontId="34" fillId="39" borderId="45" xfId="113" applyFont="1" applyFill="1" applyBorder="1"/>
    <xf numFmtId="42" fontId="33" fillId="39" borderId="47" xfId="113" applyNumberFormat="1" applyFont="1" applyFill="1" applyBorder="1"/>
    <xf numFmtId="10" fontId="68" fillId="39" borderId="0" xfId="96" applyNumberFormat="1" applyFont="1" applyFill="1" applyBorder="1" applyAlignment="1">
      <alignment horizontal="right" vertical="center"/>
    </xf>
    <xf numFmtId="0" fontId="33" fillId="39" borderId="2" xfId="113" applyFont="1" applyFill="1" applyBorder="1"/>
    <xf numFmtId="0" fontId="34" fillId="39" borderId="0" xfId="113" applyFont="1" applyFill="1" applyBorder="1" applyAlignment="1">
      <alignment horizontal="center"/>
    </xf>
    <xf numFmtId="0" fontId="4" fillId="39" borderId="2" xfId="113" applyFont="1" applyFill="1" applyBorder="1" applyAlignment="1"/>
    <xf numFmtId="10" fontId="34" fillId="39" borderId="0" xfId="5" applyNumberFormat="1" applyFont="1" applyFill="1" applyBorder="1" applyAlignment="1">
      <alignment horizontal="right"/>
    </xf>
    <xf numFmtId="0" fontId="30" fillId="0" borderId="0" xfId="113"/>
    <xf numFmtId="166" fontId="33" fillId="39" borderId="3" xfId="113" applyNumberFormat="1" applyFont="1" applyFill="1" applyBorder="1"/>
    <xf numFmtId="0" fontId="33" fillId="39" borderId="1" xfId="113" applyFont="1" applyFill="1" applyBorder="1"/>
    <xf numFmtId="0" fontId="34" fillId="39" borderId="36" xfId="113" applyFont="1" applyFill="1" applyBorder="1"/>
    <xf numFmtId="10" fontId="34" fillId="39" borderId="36" xfId="5" applyNumberFormat="1" applyFont="1" applyFill="1" applyBorder="1" applyAlignment="1">
      <alignment horizontal="center"/>
    </xf>
    <xf numFmtId="0" fontId="34" fillId="39" borderId="1" xfId="113" applyFont="1" applyFill="1" applyBorder="1"/>
    <xf numFmtId="0" fontId="73" fillId="39" borderId="0" xfId="113" applyFont="1" applyFill="1"/>
    <xf numFmtId="166" fontId="33" fillId="0" borderId="8" xfId="113" applyNumberFormat="1" applyFont="1" applyFill="1" applyBorder="1"/>
    <xf numFmtId="10" fontId="0" fillId="39" borderId="36" xfId="0" applyNumberFormat="1" applyFill="1" applyBorder="1" applyAlignment="1">
      <alignment horizontal="right"/>
    </xf>
    <xf numFmtId="10" fontId="0" fillId="39" borderId="1" xfId="6" applyNumberFormat="1" applyFont="1" applyFill="1" applyBorder="1" applyAlignment="1">
      <alignment horizontal="left"/>
    </xf>
    <xf numFmtId="166" fontId="2" fillId="0" borderId="12" xfId="0" applyNumberFormat="1" applyFont="1" applyFill="1" applyBorder="1"/>
    <xf numFmtId="0" fontId="0" fillId="0" borderId="0" xfId="0" applyAlignment="1">
      <alignment horizontal="left"/>
    </xf>
    <xf numFmtId="170" fontId="0" fillId="0" borderId="0" xfId="0" applyNumberFormat="1"/>
    <xf numFmtId="0" fontId="5" fillId="49" borderId="1" xfId="0" applyFont="1" applyFill="1" applyBorder="1" applyAlignment="1">
      <alignment horizontal="center"/>
    </xf>
    <xf numFmtId="0" fontId="5" fillId="49" borderId="36" xfId="0" applyFont="1" applyFill="1" applyBorder="1" applyAlignment="1">
      <alignment horizontal="center"/>
    </xf>
    <xf numFmtId="0" fontId="5" fillId="49" borderId="8" xfId="0" applyFont="1" applyFill="1" applyBorder="1" applyAlignment="1">
      <alignment horizontal="center"/>
    </xf>
    <xf numFmtId="0" fontId="29" fillId="41" borderId="1" xfId="0" applyFont="1" applyFill="1" applyBorder="1" applyAlignment="1">
      <alignment horizontal="center" vertical="center"/>
    </xf>
    <xf numFmtId="0" fontId="29" fillId="41" borderId="36" xfId="0" applyFont="1" applyFill="1" applyBorder="1" applyAlignment="1">
      <alignment horizontal="center" vertical="center"/>
    </xf>
    <xf numFmtId="0" fontId="29" fillId="41" borderId="8" xfId="0" applyFont="1" applyFill="1" applyBorder="1" applyAlignment="1">
      <alignment horizontal="center" vertical="center"/>
    </xf>
    <xf numFmtId="0" fontId="65" fillId="39" borderId="9" xfId="0" applyFont="1" applyFill="1" applyBorder="1" applyAlignment="1">
      <alignment horizontal="center" vertical="center" wrapText="1"/>
    </xf>
    <xf numFmtId="0" fontId="65" fillId="39" borderId="0" xfId="0" applyFont="1" applyFill="1" applyBorder="1" applyAlignment="1">
      <alignment horizontal="center" vertical="center" wrapText="1"/>
    </xf>
    <xf numFmtId="0" fontId="65" fillId="39" borderId="10" xfId="0" applyFont="1" applyFill="1" applyBorder="1" applyAlignment="1">
      <alignment horizontal="left" vertical="center" wrapText="1"/>
    </xf>
    <xf numFmtId="0" fontId="65" fillId="39" borderId="3" xfId="0" applyFont="1" applyFill="1" applyBorder="1" applyAlignment="1">
      <alignment horizontal="left" vertical="center" wrapText="1"/>
    </xf>
    <xf numFmtId="0" fontId="63" fillId="39" borderId="29" xfId="116" applyFont="1" applyFill="1" applyBorder="1" applyAlignment="1">
      <alignment horizontal="center"/>
    </xf>
    <xf numFmtId="0" fontId="63" fillId="39" borderId="2" xfId="116" applyFont="1" applyFill="1" applyBorder="1" applyAlignment="1">
      <alignment horizontal="center"/>
    </xf>
    <xf numFmtId="0" fontId="29" fillId="41" borderId="29" xfId="0" applyFont="1" applyFill="1" applyBorder="1" applyAlignment="1">
      <alignment horizontal="center"/>
    </xf>
    <xf numFmtId="0" fontId="29" fillId="41" borderId="9" xfId="0" applyFont="1" applyFill="1" applyBorder="1" applyAlignment="1">
      <alignment horizontal="center"/>
    </xf>
    <xf numFmtId="0" fontId="29" fillId="41" borderId="10" xfId="0" applyFont="1" applyFill="1" applyBorder="1" applyAlignment="1">
      <alignment horizontal="center"/>
    </xf>
    <xf numFmtId="10" fontId="0" fillId="39" borderId="11" xfId="6" applyNumberFormat="1" applyFont="1" applyFill="1" applyBorder="1" applyAlignment="1">
      <alignment horizontal="right"/>
    </xf>
    <xf numFmtId="10" fontId="0" fillId="39" borderId="12" xfId="6" applyNumberFormat="1" applyFont="1" applyFill="1" applyBorder="1" applyAlignment="1">
      <alignment horizontal="right"/>
    </xf>
    <xf numFmtId="0" fontId="63" fillId="39" borderId="29" xfId="116" applyFont="1" applyFill="1" applyBorder="1" applyAlignment="1">
      <alignment horizontal="center" vertical="center"/>
    </xf>
    <xf numFmtId="0" fontId="63" fillId="39" borderId="2" xfId="116" applyFont="1" applyFill="1" applyBorder="1" applyAlignment="1">
      <alignment horizontal="center" vertical="center"/>
    </xf>
    <xf numFmtId="0" fontId="29" fillId="41" borderId="29" xfId="0" applyFont="1" applyFill="1" applyBorder="1" applyAlignment="1">
      <alignment horizontal="center" vertical="center"/>
    </xf>
    <xf numFmtId="0" fontId="29" fillId="41" borderId="9" xfId="0" applyFont="1" applyFill="1" applyBorder="1" applyAlignment="1">
      <alignment horizontal="center" vertical="center"/>
    </xf>
    <xf numFmtId="0" fontId="29" fillId="41" borderId="10" xfId="0" applyFont="1" applyFill="1" applyBorder="1" applyAlignment="1">
      <alignment horizontal="center" vertical="center"/>
    </xf>
    <xf numFmtId="0" fontId="29" fillId="41" borderId="1" xfId="113" applyFont="1" applyFill="1" applyBorder="1" applyAlignment="1">
      <alignment horizontal="center" vertical="center"/>
    </xf>
    <xf numFmtId="0" fontId="29" fillId="41" borderId="36" xfId="113" applyFont="1" applyFill="1" applyBorder="1" applyAlignment="1">
      <alignment horizontal="center" vertical="center"/>
    </xf>
    <xf numFmtId="0" fontId="29" fillId="41" borderId="8" xfId="113" applyFont="1" applyFill="1" applyBorder="1" applyAlignment="1">
      <alignment horizontal="center" vertical="center"/>
    </xf>
    <xf numFmtId="0" fontId="78" fillId="49" borderId="1" xfId="113" applyFont="1" applyFill="1" applyBorder="1" applyAlignment="1">
      <alignment horizontal="center"/>
    </xf>
    <xf numFmtId="0" fontId="78" fillId="49" borderId="36" xfId="113" applyFont="1" applyFill="1" applyBorder="1" applyAlignment="1">
      <alignment horizontal="center"/>
    </xf>
    <xf numFmtId="0" fontId="78" fillId="49" borderId="8" xfId="113" applyFont="1" applyFill="1" applyBorder="1" applyAlignment="1">
      <alignment horizontal="center"/>
    </xf>
    <xf numFmtId="0" fontId="65" fillId="39" borderId="9" xfId="113" applyFont="1" applyFill="1" applyBorder="1" applyAlignment="1">
      <alignment horizontal="center" vertical="center" wrapText="1"/>
    </xf>
    <xf numFmtId="0" fontId="65" fillId="39" borderId="0" xfId="113" applyFont="1" applyFill="1" applyBorder="1" applyAlignment="1">
      <alignment horizontal="center" vertical="center" wrapText="1"/>
    </xf>
    <xf numFmtId="0" fontId="65" fillId="39" borderId="10" xfId="113" applyFont="1" applyFill="1" applyBorder="1" applyAlignment="1">
      <alignment horizontal="left" vertical="center" wrapText="1"/>
    </xf>
    <xf numFmtId="0" fontId="65" fillId="39" borderId="3" xfId="113" applyFont="1" applyFill="1" applyBorder="1" applyAlignment="1">
      <alignment horizontal="left" vertical="center" wrapText="1"/>
    </xf>
    <xf numFmtId="171" fontId="33" fillId="42" borderId="5" xfId="113" applyNumberFormat="1" applyFont="1" applyFill="1" applyBorder="1" applyAlignment="1">
      <alignment horizontal="center"/>
    </xf>
    <xf numFmtId="171" fontId="33" fillId="42" borderId="4" xfId="113" applyNumberFormat="1" applyFont="1" applyFill="1" applyBorder="1" applyAlignment="1">
      <alignment horizontal="center"/>
    </xf>
    <xf numFmtId="0" fontId="7" fillId="2" borderId="9" xfId="128" applyFont="1" applyFill="1" applyBorder="1" applyAlignment="1">
      <alignment horizontal="left"/>
    </xf>
    <xf numFmtId="0" fontId="7" fillId="2" borderId="10" xfId="128" applyFont="1" applyFill="1" applyBorder="1" applyAlignment="1">
      <alignment horizontal="left"/>
    </xf>
    <xf numFmtId="0" fontId="8" fillId="2" borderId="0" xfId="128" applyFont="1" applyFill="1" applyBorder="1" applyAlignment="1">
      <alignment horizontal="left"/>
    </xf>
    <xf numFmtId="0" fontId="8" fillId="2" borderId="3" xfId="128" applyFont="1" applyFill="1" applyBorder="1" applyAlignment="1">
      <alignment horizontal="left"/>
    </xf>
    <xf numFmtId="0" fontId="9" fillId="2" borderId="11" xfId="128" applyFont="1" applyFill="1" applyBorder="1" applyAlignment="1">
      <alignment horizontal="left"/>
    </xf>
    <xf numFmtId="0" fontId="9" fillId="2" borderId="12" xfId="128" applyFont="1" applyFill="1" applyBorder="1" applyAlignment="1">
      <alignment horizontal="left"/>
    </xf>
    <xf numFmtId="0" fontId="42" fillId="50" borderId="0" xfId="0" applyFont="1" applyFill="1" applyAlignment="1">
      <alignment horizontal="center"/>
    </xf>
    <xf numFmtId="0" fontId="37" fillId="45" borderId="0" xfId="0" applyFont="1" applyFill="1" applyAlignment="1">
      <alignment horizontal="center"/>
    </xf>
    <xf numFmtId="0" fontId="70" fillId="39" borderId="7" xfId="0" applyFont="1" applyFill="1" applyBorder="1" applyAlignment="1">
      <alignment horizontal="left" wrapText="1"/>
    </xf>
    <xf numFmtId="0" fontId="70" fillId="39" borderId="14" xfId="0" applyFont="1" applyFill="1" applyBorder="1" applyAlignment="1">
      <alignment horizontal="left" wrapText="1"/>
    </xf>
    <xf numFmtId="0" fontId="38" fillId="41" borderId="18" xfId="0" applyFont="1" applyFill="1" applyBorder="1" applyAlignment="1">
      <alignment horizontal="center" vertical="center" wrapText="1"/>
    </xf>
    <xf numFmtId="0" fontId="44" fillId="41" borderId="31" xfId="0" applyFont="1" applyFill="1" applyBorder="1" applyAlignment="1">
      <alignment horizontal="center" wrapText="1"/>
    </xf>
    <xf numFmtId="0" fontId="2" fillId="45" borderId="31" xfId="0" applyFont="1" applyFill="1" applyBorder="1" applyAlignment="1">
      <alignment horizontal="center"/>
    </xf>
    <xf numFmtId="0" fontId="2" fillId="42" borderId="31" xfId="0" applyFont="1" applyFill="1" applyBorder="1" applyAlignment="1">
      <alignment horizontal="center"/>
    </xf>
    <xf numFmtId="0" fontId="2" fillId="53" borderId="31" xfId="0" applyFont="1" applyFill="1" applyBorder="1" applyAlignment="1">
      <alignment horizontal="center"/>
    </xf>
    <xf numFmtId="0" fontId="0" fillId="0" borderId="31" xfId="0" applyBorder="1" applyAlignment="1">
      <alignment horizontal="left"/>
    </xf>
    <xf numFmtId="0" fontId="44" fillId="41" borderId="15" xfId="0" applyFont="1" applyFill="1" applyBorder="1" applyAlignment="1">
      <alignment horizontal="left" vertical="center"/>
    </xf>
    <xf numFmtId="0" fontId="44" fillId="41" borderId="0" xfId="0" applyFont="1" applyFill="1" applyBorder="1" applyAlignment="1">
      <alignment horizontal="left" vertical="center"/>
    </xf>
    <xf numFmtId="0" fontId="7" fillId="2" borderId="9" xfId="4" applyFont="1" applyFill="1" applyBorder="1" applyAlignment="1">
      <alignment horizontal="left"/>
    </xf>
    <xf numFmtId="0" fontId="7" fillId="2" borderId="10" xfId="4" applyFont="1" applyFill="1" applyBorder="1" applyAlignment="1">
      <alignment horizontal="left"/>
    </xf>
    <xf numFmtId="0" fontId="8" fillId="2" borderId="0" xfId="4" applyFont="1" applyFill="1" applyBorder="1" applyAlignment="1">
      <alignment horizontal="left"/>
    </xf>
    <xf numFmtId="0" fontId="8" fillId="2" borderId="3" xfId="4" applyFont="1" applyFill="1" applyBorder="1" applyAlignment="1">
      <alignment horizontal="left"/>
    </xf>
    <xf numFmtId="0" fontId="9" fillId="2" borderId="11" xfId="4" applyFont="1" applyFill="1" applyBorder="1" applyAlignment="1">
      <alignment horizontal="left"/>
    </xf>
    <xf numFmtId="0" fontId="9" fillId="2" borderId="12" xfId="4" applyFont="1" applyFill="1" applyBorder="1" applyAlignment="1">
      <alignment horizontal="left"/>
    </xf>
  </cellXfs>
  <cellStyles count="130">
    <cellStyle name="20% - Accent1" xfId="24" builtinId="30" customBuiltin="1"/>
    <cellStyle name="20% - Accent1 2" xfId="72"/>
    <cellStyle name="20% - Accent2" xfId="28" builtinId="34" customBuiltin="1"/>
    <cellStyle name="20% - Accent2 2" xfId="76"/>
    <cellStyle name="20% - Accent3" xfId="32" builtinId="38" customBuiltin="1"/>
    <cellStyle name="20% - Accent3 2" xfId="80"/>
    <cellStyle name="20% - Accent4" xfId="36" builtinId="42" customBuiltin="1"/>
    <cellStyle name="20% - Accent4 2" xfId="84"/>
    <cellStyle name="20% - Accent5" xfId="40" builtinId="46" customBuiltin="1"/>
    <cellStyle name="20% - Accent5 2" xfId="88"/>
    <cellStyle name="20% - Accent6" xfId="44" builtinId="50" customBuiltin="1"/>
    <cellStyle name="20% - Accent6 2" xfId="92"/>
    <cellStyle name="40% - Accent1" xfId="25" builtinId="31" customBuiltin="1"/>
    <cellStyle name="40% - Accent1 2" xfId="73"/>
    <cellStyle name="40% - Accent2" xfId="29" builtinId="35" customBuiltin="1"/>
    <cellStyle name="40% - Accent2 2" xfId="77"/>
    <cellStyle name="40% - Accent3" xfId="33" builtinId="39" customBuiltin="1"/>
    <cellStyle name="40% - Accent3 2" xfId="81"/>
    <cellStyle name="40% - Accent4" xfId="37" builtinId="43" customBuiltin="1"/>
    <cellStyle name="40% - Accent4 2" xfId="85"/>
    <cellStyle name="40% - Accent5" xfId="41" builtinId="47" customBuiltin="1"/>
    <cellStyle name="40% - Accent5 2" xfId="89"/>
    <cellStyle name="40% - Accent6" xfId="45" builtinId="51" customBuiltin="1"/>
    <cellStyle name="40% - Accent6 2" xfId="93"/>
    <cellStyle name="60% - Accent1" xfId="26" builtinId="32" customBuiltin="1"/>
    <cellStyle name="60% - Accent1 2" xfId="74"/>
    <cellStyle name="60% - Accent2" xfId="30" builtinId="36" customBuiltin="1"/>
    <cellStyle name="60% - Accent2 2" xfId="78"/>
    <cellStyle name="60% - Accent3" xfId="34" builtinId="40" customBuiltin="1"/>
    <cellStyle name="60% - Accent3 2" xfId="82"/>
    <cellStyle name="60% - Accent4" xfId="38" builtinId="44" customBuiltin="1"/>
    <cellStyle name="60% - Accent4 2" xfId="86"/>
    <cellStyle name="60% - Accent5" xfId="42" builtinId="48" customBuiltin="1"/>
    <cellStyle name="60% - Accent5 2" xfId="90"/>
    <cellStyle name="60% - Accent6" xfId="46" builtinId="52" customBuiltin="1"/>
    <cellStyle name="60% - Accent6 2" xfId="94"/>
    <cellStyle name="Accent1" xfId="23" builtinId="29" customBuiltin="1"/>
    <cellStyle name="Accent1 2" xfId="71"/>
    <cellStyle name="Accent2" xfId="27" builtinId="33" customBuiltin="1"/>
    <cellStyle name="Accent2 2" xfId="75"/>
    <cellStyle name="Accent3" xfId="31" builtinId="37" customBuiltin="1"/>
    <cellStyle name="Accent3 2" xfId="79"/>
    <cellStyle name="Accent4" xfId="35" builtinId="41" customBuiltin="1"/>
    <cellStyle name="Accent4 2" xfId="83"/>
    <cellStyle name="Accent5" xfId="39" builtinId="45" customBuiltin="1"/>
    <cellStyle name="Accent5 2" xfId="87"/>
    <cellStyle name="Accent6" xfId="43" builtinId="49" customBuiltin="1"/>
    <cellStyle name="Accent6 2" xfId="91"/>
    <cellStyle name="Bad" xfId="12" builtinId="27" customBuiltin="1"/>
    <cellStyle name="Bad 2" xfId="60"/>
    <cellStyle name="Calculation" xfId="16" builtinId="22" customBuiltin="1"/>
    <cellStyle name="Calculation 2" xfId="64"/>
    <cellStyle name="Check Cell" xfId="18" builtinId="23" customBuiltin="1"/>
    <cellStyle name="Check Cell 2" xfId="66"/>
    <cellStyle name="Comma" xfId="1" builtinId="3"/>
    <cellStyle name="Comma 2" xfId="97"/>
    <cellStyle name="Comma 3" xfId="98"/>
    <cellStyle name="Comma 3 2" xfId="99"/>
    <cellStyle name="Comma 4" xfId="100"/>
    <cellStyle name="Comma 5" xfId="101"/>
    <cellStyle name="Comma 6" xfId="102"/>
    <cellStyle name="Comma 7" xfId="103"/>
    <cellStyle name="Currency" xfId="2" builtinId="4"/>
    <cellStyle name="Currency 2" xfId="95"/>
    <cellStyle name="Currency 2 2" xfId="105"/>
    <cellStyle name="Currency 2 3" xfId="106"/>
    <cellStyle name="Currency 2 4" xfId="104"/>
    <cellStyle name="Currency 3" xfId="107"/>
    <cellStyle name="Currency 3 2" xfId="108"/>
    <cellStyle name="Currency 4" xfId="109"/>
    <cellStyle name="Currency 4 2" xfId="110"/>
    <cellStyle name="Currency 5" xfId="111"/>
    <cellStyle name="Currency 5 2" xfId="112"/>
    <cellStyle name="Explanatory Text" xfId="21" builtinId="53" customBuiltin="1"/>
    <cellStyle name="Explanatory Text 2" xfId="69"/>
    <cellStyle name="Good" xfId="11" builtinId="26" customBuiltin="1"/>
    <cellStyle name="Good 2" xfId="59"/>
    <cellStyle name="Heading 1" xfId="7" builtinId="16" customBuiltin="1"/>
    <cellStyle name="Heading 1 2" xfId="55"/>
    <cellStyle name="Heading 2" xfId="8" builtinId="17" customBuiltin="1"/>
    <cellStyle name="Heading 2 2" xfId="56"/>
    <cellStyle name="Heading 3" xfId="9" builtinId="18" customBuiltin="1"/>
    <cellStyle name="Heading 3 2" xfId="57"/>
    <cellStyle name="Heading 4" xfId="10" builtinId="19" customBuiltin="1"/>
    <cellStyle name="Heading 4 2" xfId="58"/>
    <cellStyle name="Input" xfId="14" builtinId="20" customBuiltin="1"/>
    <cellStyle name="Input 2" xfId="62"/>
    <cellStyle name="Linked Cell" xfId="17" builtinId="24" customBuiltin="1"/>
    <cellStyle name="Linked Cell 2" xfId="65"/>
    <cellStyle name="Neutral" xfId="13" builtinId="28" customBuiltin="1"/>
    <cellStyle name="Neutral 2" xfId="61"/>
    <cellStyle name="Normal" xfId="0" builtinId="0"/>
    <cellStyle name="Normal 2" xfId="3"/>
    <cellStyle name="Normal 2 2" xfId="49"/>
    <cellStyle name="Normal 2 2 2" xfId="114"/>
    <cellStyle name="Normal 2 3" xfId="48"/>
    <cellStyle name="Normal 2 4" xfId="113"/>
    <cellStyle name="Normal 3" xfId="51"/>
    <cellStyle name="Normal 3 2" xfId="116"/>
    <cellStyle name="Normal 3 3" xfId="115"/>
    <cellStyle name="Normal 4" xfId="4"/>
    <cellStyle name="Normal 4 2" xfId="118"/>
    <cellStyle name="Normal 4 3" xfId="117"/>
    <cellStyle name="Normal 5" xfId="52"/>
    <cellStyle name="Normal 5 2" xfId="119"/>
    <cellStyle name="Normal 6" xfId="120"/>
    <cellStyle name="Normal 6 2" xfId="129"/>
    <cellStyle name="Normal 7" xfId="127"/>
    <cellStyle name="Normal 8" xfId="128"/>
    <cellStyle name="Note" xfId="20" builtinId="10" customBuiltin="1"/>
    <cellStyle name="Note 2" xfId="50"/>
    <cellStyle name="Note 3" xfId="68"/>
    <cellStyle name="Output" xfId="15" builtinId="21" customBuiltin="1"/>
    <cellStyle name="Output 2" xfId="63"/>
    <cellStyle name="Percent" xfId="6" builtinId="5"/>
    <cellStyle name="Percent 2" xfId="5"/>
    <cellStyle name="Percent 2 2" xfId="121"/>
    <cellStyle name="Percent 3" xfId="54"/>
    <cellStyle name="Percent 3 2" xfId="53"/>
    <cellStyle name="Percent 4" xfId="96"/>
    <cellStyle name="Percent 4 2" xfId="123"/>
    <cellStyle name="Percent 4 3" xfId="122"/>
    <cellStyle name="Percent 5" xfId="124"/>
    <cellStyle name="Percent 6" xfId="125"/>
    <cellStyle name="Percent 7" xfId="126"/>
    <cellStyle name="Title 2" xfId="47"/>
    <cellStyle name="Total" xfId="22" builtinId="25" customBuiltin="1"/>
    <cellStyle name="Total 2" xfId="70"/>
    <cellStyle name="Warning Text" xfId="19" builtinId="11" customBuiltin="1"/>
    <cellStyle name="Warning Text 2" xfId="67"/>
  </cellStyles>
  <dxfs count="1">
    <dxf>
      <numFmt numFmtId="170" formatCode="&quot;$&quot;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SRAD%20Prom%201.1.19%20and%207.1.19-%20CMR%20346/Supportive%20Case%20Mgmt%20due%207.1.19/MassSTART%20Model_9.28.1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START Rate Model"/>
      <sheetName val="Salary Benchmarks"/>
      <sheetName val="MassSTART Data"/>
      <sheetName val="CAF Spring 2016 "/>
      <sheetName val="4936 MassSTART UFRs"/>
    </sheetNames>
    <sheetDataSet>
      <sheetData sheetId="0"/>
      <sheetData sheetId="1">
        <row r="14">
          <cell r="E14">
            <v>63531.067961165048</v>
          </cell>
        </row>
        <row r="15">
          <cell r="E15">
            <v>36072.872670807454</v>
          </cell>
        </row>
      </sheetData>
      <sheetData sheetId="2">
        <row r="9">
          <cell r="C9">
            <v>1200.8426966292136</v>
          </cell>
        </row>
        <row r="10">
          <cell r="C10">
            <v>9247.7528089887655</v>
          </cell>
        </row>
      </sheetData>
      <sheetData sheetId="3">
        <row r="25">
          <cell r="BM25">
            <v>4.3768475255077849E-2</v>
          </cell>
        </row>
      </sheetData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Solimini/AppData/Local/Microsoft/Windows/Temporary%20Internet%20Files/Content.Outlook/VPTTPB14/ExpenditureReport_Kara2017MAY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221.413087962967" createdVersion="4" refreshedVersion="4" minRefreshableVersion="3" recordCount="586">
  <cacheSource type="worksheet">
    <worksheetSource ref="A1:J587" sheet="ExpenditureReport" r:id="rId2"/>
  </cacheSource>
  <cacheFields count="10">
    <cacheField name="fiscal_year" numFmtId="0">
      <sharedItems containsSemiMixedTypes="0" containsString="0" containsNumber="1" containsInteger="1" minValue="2017" maxValue="2017"/>
    </cacheField>
    <cacheField name="department" numFmtId="0">
      <sharedItems/>
    </cacheField>
    <cacheField name="department_name" numFmtId="0">
      <sharedItems/>
    </cacheField>
    <cacheField name="cash_expense_amount" numFmtId="0">
      <sharedItems containsSemiMixedTypes="0" containsString="0" containsNumber="1" minValue="-4575.8999999999996" maxValue="37450.019999999997"/>
    </cacheField>
    <cacheField name="SumOfposting_line_amount" numFmtId="0">
      <sharedItems containsSemiMixedTypes="0" containsString="0" containsNumber="1" minValue="-43214.76" maxValue="65065.7"/>
    </cacheField>
    <cacheField name="activity" numFmtId="0">
      <sharedItems count="3">
        <s v="4956"/>
        <s v="4936"/>
        <s v="3382"/>
      </sharedItems>
    </cacheField>
    <cacheField name="vendor_customer_code" numFmtId="0">
      <sharedItems/>
    </cacheField>
    <cacheField name="tin" numFmtId="0">
      <sharedItems/>
    </cacheField>
    <cacheField name="legal_name" numFmtId="0">
      <sharedItems count="27">
        <s v="SOUTH MIDDLESEX OPPORTUNITY COUNCIL INC"/>
        <s v="PINE STREET INN INC"/>
        <s v="VICTORY PROGRAMS INC"/>
        <s v="PROJECT COPE INC"/>
        <s v="SOMERVILLE HOMELESS COALITION"/>
        <s v="JOHN ASHFORD LINK HOUSE INC"/>
        <s v="STEPPINGSTONE INC"/>
        <s v="COMMUNITY HEALTHLINK INC"/>
        <s v="INSTITUTE FOR HEALTH AND"/>
        <s v="WEDIKO CHILDRENS SERVICES"/>
        <s v="ROCA INC"/>
        <s v="WORCESTER PUBLIC INEBRIATE"/>
        <s v="COMM COUNSELING OF B C INC"/>
        <s v="THE BRIEN CENTER FOR MENTAL HEALTH"/>
        <s v="SERVICENET INC"/>
        <s v="GANDARA MENTAL HEALTH CENTER INC"/>
        <s v="GAAMHA INCORPORATED"/>
        <s v="SEMCOA, INC."/>
        <s v="CASA ESPERANZA INC."/>
        <s v="OUR FATHERS HOUSE"/>
        <s v="BRIDGE OVER TROUBLED WATERS INC"/>
        <s v="NORTH SUFFOLK MENTAL"/>
        <s v="DIMOCK COMMUNITY SERVICES CORP"/>
        <s v="CHILDREN'S SERVICES OF ROXBURY, INC."/>
        <s v="CASPAR INC"/>
        <s v="YMCA OF GREATER BOSTON"/>
        <s v="LOWELL HOUSE INC"/>
      </sharedItems>
    </cacheField>
    <cacheField name="obje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6">
  <r>
    <n v="2017"/>
    <s v="DPH"/>
    <s v="DEPARTMENT OF PUBLIC HEALTH"/>
    <n v="4769.67"/>
    <n v="4769.67"/>
    <x v="0"/>
    <s v="VC6000159993"/>
    <s v="042389659"/>
    <x v="0"/>
    <s v="MM3"/>
  </r>
  <r>
    <n v="2017"/>
    <s v="DPH"/>
    <s v="DEPARTMENT OF PUBLIC HEALTH"/>
    <n v="0"/>
    <n v="-1351.6"/>
    <x v="0"/>
    <s v="VC6000159993"/>
    <s v="042389659"/>
    <x v="0"/>
    <s v="MM3"/>
  </r>
  <r>
    <n v="2017"/>
    <s v="DPH"/>
    <s v="DEPARTMENT OF PUBLIC HEALTH"/>
    <n v="0"/>
    <n v="-2173.9899999999998"/>
    <x v="0"/>
    <s v="VC6000162415"/>
    <s v="042516093"/>
    <x v="1"/>
    <s v="MM3"/>
  </r>
  <r>
    <n v="2017"/>
    <s v="DPH"/>
    <s v="DEPARTMENT OF PUBLIC HEALTH"/>
    <n v="0"/>
    <n v="-263.11"/>
    <x v="0"/>
    <s v="VC6000163574"/>
    <s v="042575322"/>
    <x v="2"/>
    <s v="M03"/>
  </r>
  <r>
    <n v="2017"/>
    <s v="DPH"/>
    <s v="DEPARTMENT OF PUBLIC HEALTH"/>
    <n v="3669.98"/>
    <n v="3669.98"/>
    <x v="0"/>
    <s v="VC6000161459"/>
    <s v="042477820"/>
    <x v="3"/>
    <s v="M03"/>
  </r>
  <r>
    <n v="2017"/>
    <s v="DPH"/>
    <s v="DEPARTMENT OF PUBLIC HEALTH"/>
    <n v="8303.9699999999993"/>
    <n v="8303.9699999999993"/>
    <x v="0"/>
    <s v="VC6000171133"/>
    <s v="042897447"/>
    <x v="4"/>
    <s v="MM3"/>
  </r>
  <r>
    <n v="2017"/>
    <s v="DPH"/>
    <s v="DEPARTMENT OF PUBLIC HEALTH"/>
    <n v="16482.669999999998"/>
    <n v="16482.669999999998"/>
    <x v="0"/>
    <s v="VC6000161988"/>
    <s v="042498329"/>
    <x v="5"/>
    <s v="M03"/>
  </r>
  <r>
    <n v="2017"/>
    <s v="DPH"/>
    <s v="DEPARTMENT OF PUBLIC HEALTH"/>
    <n v="6506.57"/>
    <n v="65065.7"/>
    <x v="0"/>
    <s v="VC6000162158"/>
    <s v="042505146"/>
    <x v="6"/>
    <s v="M03"/>
  </r>
  <r>
    <n v="2017"/>
    <s v="DPH"/>
    <s v="DEPARTMENT OF PUBLIC HEALTH"/>
    <n v="5864.34"/>
    <n v="5864.34"/>
    <x v="0"/>
    <s v="VC6000159993"/>
    <s v="042389659"/>
    <x v="0"/>
    <s v="MM3"/>
  </r>
  <r>
    <n v="2017"/>
    <s v="DPH"/>
    <s v="DEPARTMENT OF PUBLIC HEALTH"/>
    <n v="15379.13"/>
    <n v="15379.13"/>
    <x v="0"/>
    <s v="VC6000164690"/>
    <s v="042626179"/>
    <x v="7"/>
    <s v="M03"/>
  </r>
  <r>
    <n v="2017"/>
    <s v="DPH"/>
    <s v="DEPARTMENT OF PUBLIC HEALTH"/>
    <n v="17151.919999999998"/>
    <n v="17151.919999999998"/>
    <x v="0"/>
    <s v="VC6000161988"/>
    <s v="042498329"/>
    <x v="5"/>
    <s v="M03"/>
  </r>
  <r>
    <n v="2017"/>
    <s v="DPH"/>
    <s v="DEPARTMENT OF PUBLIC HEALTH"/>
    <n v="14901.56"/>
    <n v="14901.56"/>
    <x v="0"/>
    <s v="VC6000175663"/>
    <s v="043086647"/>
    <x v="8"/>
    <s v="M03"/>
  </r>
  <r>
    <n v="2017"/>
    <s v="DPH"/>
    <s v="DEPARTMENT OF PUBLIC HEALTH"/>
    <n v="22222.58"/>
    <n v="22222.58"/>
    <x v="1"/>
    <s v="VC6000192182"/>
    <s v="046002778"/>
    <x v="9"/>
    <s v="MM3"/>
  </r>
  <r>
    <n v="2017"/>
    <s v="DPH"/>
    <s v="DEPARTMENT OF PUBLIC HEALTH"/>
    <n v="4711.1099999999997"/>
    <n v="4711.1099999999997"/>
    <x v="2"/>
    <s v="VC6000227808"/>
    <s v="223223641"/>
    <x v="10"/>
    <s v="M03"/>
  </r>
  <r>
    <n v="2017"/>
    <s v="DPH"/>
    <s v="DEPARTMENT OF PUBLIC HEALTH"/>
    <n v="5539.5"/>
    <n v="5539.5"/>
    <x v="0"/>
    <s v="VC6000165492"/>
    <s v="042661664"/>
    <x v="11"/>
    <s v="M03"/>
  </r>
  <r>
    <n v="2017"/>
    <s v="DPH"/>
    <s v="DEPARTMENT OF PUBLIC HEALTH"/>
    <n v="5503.56"/>
    <n v="5503.56"/>
    <x v="0"/>
    <s v="VC6000159993"/>
    <s v="042389659"/>
    <x v="0"/>
    <s v="MM3"/>
  </r>
  <r>
    <n v="2017"/>
    <s v="DPH"/>
    <s v="DEPARTMENT OF PUBLIC HEALTH"/>
    <n v="14738.45"/>
    <n v="14738.45"/>
    <x v="0"/>
    <s v="VC6000161988"/>
    <s v="042498329"/>
    <x v="5"/>
    <s v="M03"/>
  </r>
  <r>
    <n v="2017"/>
    <s v="DPH"/>
    <s v="DEPARTMENT OF PUBLIC HEALTH"/>
    <n v="723.02"/>
    <n v="723.02"/>
    <x v="0"/>
    <s v="VC6000161988"/>
    <s v="042498329"/>
    <x v="5"/>
    <s v="M03"/>
  </r>
  <r>
    <n v="2017"/>
    <s v="DPH"/>
    <s v="DEPARTMENT OF PUBLIC HEALTH"/>
    <n v="10194.43"/>
    <n v="10194.43"/>
    <x v="0"/>
    <s v="VC6000162415"/>
    <s v="042516093"/>
    <x v="1"/>
    <s v="MM3"/>
  </r>
  <r>
    <n v="2017"/>
    <s v="DPH"/>
    <s v="DEPARTMENT OF PUBLIC HEALTH"/>
    <n v="5895.26"/>
    <n v="5895.26"/>
    <x v="0"/>
    <s v="VC6000174373"/>
    <s v="043035697"/>
    <x v="12"/>
    <s v="M03"/>
  </r>
  <r>
    <n v="2017"/>
    <s v="DPH"/>
    <s v="DEPARTMENT OF PUBLIC HEALTH"/>
    <n v="3564.74"/>
    <n v="3564.74"/>
    <x v="0"/>
    <s v="VC6000156807"/>
    <s v="042081870"/>
    <x v="13"/>
    <s v="M03"/>
  </r>
  <r>
    <n v="2017"/>
    <s v="DPH"/>
    <s v="DEPARTMENT OF PUBLIC HEALTH"/>
    <n v="7642.69"/>
    <n v="7642.69"/>
    <x v="0"/>
    <s v="VC6000162622"/>
    <s v="042526194"/>
    <x v="14"/>
    <s v="MM3"/>
  </r>
  <r>
    <n v="2017"/>
    <s v="DPH"/>
    <s v="DEPARTMENT OF PUBLIC HEALTH"/>
    <n v="10718.72"/>
    <n v="10718.72"/>
    <x v="0"/>
    <s v="VC6000164596"/>
    <s v="042622756"/>
    <x v="15"/>
    <s v="M03"/>
  </r>
  <r>
    <n v="2017"/>
    <s v="DPH"/>
    <s v="DEPARTMENT OF PUBLIC HEALTH"/>
    <n v="7835.87"/>
    <n v="7835.87"/>
    <x v="0"/>
    <s v="VC6000159993"/>
    <s v="042389659"/>
    <x v="0"/>
    <s v="MM3"/>
  </r>
  <r>
    <n v="2017"/>
    <s v="DPH"/>
    <s v="DEPARTMENT OF PUBLIC HEALTH"/>
    <n v="4133.51"/>
    <n v="4133.51"/>
    <x v="0"/>
    <s v="VC6000160504"/>
    <s v="042437107"/>
    <x v="16"/>
    <s v="M03"/>
  </r>
  <r>
    <n v="2017"/>
    <s v="DPH"/>
    <s v="DEPARTMENT OF PUBLIC HEALTH"/>
    <n v="5013.3500000000004"/>
    <n v="5013.3500000000004"/>
    <x v="0"/>
    <s v="VC6000230139"/>
    <s v="237161463"/>
    <x v="17"/>
    <s v="MM3"/>
  </r>
  <r>
    <n v="2017"/>
    <s v="DPH"/>
    <s v="DEPARTMENT OF PUBLIC HEALTH"/>
    <n v="5062.08"/>
    <n v="5062.08"/>
    <x v="0"/>
    <s v="VC6000230139"/>
    <s v="237161463"/>
    <x v="17"/>
    <s v="M03"/>
  </r>
  <r>
    <n v="2017"/>
    <s v="DPH"/>
    <s v="DEPARTMENT OF PUBLIC HEALTH"/>
    <n v="-407.68"/>
    <n v="-407.68"/>
    <x v="0"/>
    <s v="VC6000164596"/>
    <s v="042622756"/>
    <x v="15"/>
    <s v="M03"/>
  </r>
  <r>
    <n v="2017"/>
    <s v="DPH"/>
    <s v="DEPARTMENT OF PUBLIC HEALTH"/>
    <n v="30464.58"/>
    <n v="30464.58"/>
    <x v="0"/>
    <s v="VC6000159993"/>
    <s v="042389659"/>
    <x v="0"/>
    <s v="M03"/>
  </r>
  <r>
    <n v="2017"/>
    <s v="DPH"/>
    <s v="DEPARTMENT OF PUBLIC HEALTH"/>
    <n v="8560.9599999999991"/>
    <n v="8560.9599999999991"/>
    <x v="0"/>
    <s v="VC6000171133"/>
    <s v="042897447"/>
    <x v="4"/>
    <s v="MM3"/>
  </r>
  <r>
    <n v="2017"/>
    <s v="DPH"/>
    <s v="DEPARTMENT OF PUBLIC HEALTH"/>
    <n v="7989.07"/>
    <n v="7989.07"/>
    <x v="0"/>
    <s v="VC6000164596"/>
    <s v="042622756"/>
    <x v="15"/>
    <s v="M03"/>
  </r>
  <r>
    <n v="2017"/>
    <s v="DPH"/>
    <s v="DEPARTMENT OF PUBLIC HEALTH"/>
    <n v="14555.39"/>
    <n v="14555.39"/>
    <x v="0"/>
    <s v="VC6000227074"/>
    <s v="222525437"/>
    <x v="18"/>
    <s v="M03"/>
  </r>
  <r>
    <n v="2017"/>
    <s v="DPH"/>
    <s v="DEPARTMENT OF PUBLIC HEALTH"/>
    <n v="974.52"/>
    <n v="974.52"/>
    <x v="0"/>
    <s v="VC6000163574"/>
    <s v="042575322"/>
    <x v="2"/>
    <s v="M03"/>
  </r>
  <r>
    <n v="2017"/>
    <s v="DPH"/>
    <s v="DEPARTMENT OF PUBLIC HEALTH"/>
    <n v="4118.51"/>
    <n v="4118.51"/>
    <x v="0"/>
    <s v="VC6000160504"/>
    <s v="042437107"/>
    <x v="16"/>
    <s v="M03"/>
  </r>
  <r>
    <n v="2017"/>
    <s v="DPH"/>
    <s v="DEPARTMENT OF PUBLIC HEALTH"/>
    <n v="5039.21"/>
    <n v="5039.21"/>
    <x v="0"/>
    <s v="VC6000227054"/>
    <s v="222515061"/>
    <x v="19"/>
    <s v="M03"/>
  </r>
  <r>
    <n v="2017"/>
    <s v="DPH"/>
    <s v="DEPARTMENT OF PUBLIC HEALTH"/>
    <n v="24440.25"/>
    <n v="24440.25"/>
    <x v="0"/>
    <s v="VC6000161309"/>
    <s v="042472126"/>
    <x v="20"/>
    <s v="MM3"/>
  </r>
  <r>
    <n v="2017"/>
    <s v="DPH"/>
    <s v="DEPARTMENT OF PUBLIC HEALTH"/>
    <n v="17373.87"/>
    <n v="17373.87"/>
    <x v="0"/>
    <s v="VC6000164596"/>
    <s v="042622756"/>
    <x v="15"/>
    <s v="M03"/>
  </r>
  <r>
    <n v="2017"/>
    <s v="DPH"/>
    <s v="DEPARTMENT OF PUBLIC HEALTH"/>
    <n v="12654.45"/>
    <n v="12654.45"/>
    <x v="0"/>
    <s v="VC6000175663"/>
    <s v="043086647"/>
    <x v="8"/>
    <s v="M03"/>
  </r>
  <r>
    <n v="2017"/>
    <s v="DPH"/>
    <s v="DEPARTMENT OF PUBLIC HEALTH"/>
    <n v="22127.360000000001"/>
    <n v="22127.360000000001"/>
    <x v="0"/>
    <s v="VC6000162415"/>
    <s v="042516093"/>
    <x v="1"/>
    <s v="MM3"/>
  </r>
  <r>
    <n v="2017"/>
    <s v="DPH"/>
    <s v="DEPARTMENT OF PUBLIC HEALTH"/>
    <n v="2301.9"/>
    <n v="2301.9"/>
    <x v="0"/>
    <s v="VC6000163574"/>
    <s v="042575322"/>
    <x v="2"/>
    <s v="M03"/>
  </r>
  <r>
    <n v="2017"/>
    <s v="DPH"/>
    <s v="DEPARTMENT OF PUBLIC HEALTH"/>
    <n v="8344.31"/>
    <n v="8344.31"/>
    <x v="2"/>
    <s v="VC6000161309"/>
    <s v="042472126"/>
    <x v="20"/>
    <s v="M03"/>
  </r>
  <r>
    <n v="2017"/>
    <s v="DPH"/>
    <s v="DEPARTMENT OF PUBLIC HEALTH"/>
    <n v="1326.26"/>
    <n v="1326.26"/>
    <x v="0"/>
    <s v="VC6000171133"/>
    <s v="042897447"/>
    <x v="4"/>
    <s v="MM3"/>
  </r>
  <r>
    <n v="2017"/>
    <s v="DPH"/>
    <s v="DEPARTMENT OF PUBLIC HEALTH"/>
    <n v="4108.38"/>
    <n v="4108.38"/>
    <x v="0"/>
    <s v="VC6000159993"/>
    <s v="042389659"/>
    <x v="0"/>
    <s v="MM3"/>
  </r>
  <r>
    <n v="2017"/>
    <s v="DPH"/>
    <s v="DEPARTMENT OF PUBLIC HEALTH"/>
    <n v="11908.83"/>
    <n v="11908.83"/>
    <x v="0"/>
    <s v="VC6000164596"/>
    <s v="042622756"/>
    <x v="15"/>
    <s v="M03"/>
  </r>
  <r>
    <n v="2017"/>
    <s v="DPH"/>
    <s v="DEPARTMENT OF PUBLIC HEALTH"/>
    <n v="10385.040000000001"/>
    <n v="10385.040000000001"/>
    <x v="1"/>
    <s v="VC6000159388"/>
    <s v="042317215"/>
    <x v="21"/>
    <s v="MM3"/>
  </r>
  <r>
    <n v="2017"/>
    <s v="DPH"/>
    <s v="DEPARTMENT OF PUBLIC HEALTH"/>
    <n v="1569.62"/>
    <n v="1569.62"/>
    <x v="0"/>
    <s v="VC6000164596"/>
    <s v="042622756"/>
    <x v="15"/>
    <s v="M03"/>
  </r>
  <r>
    <n v="2017"/>
    <s v="DPH"/>
    <s v="DEPARTMENT OF PUBLIC HEALTH"/>
    <n v="-64.08"/>
    <n v="-64.08"/>
    <x v="0"/>
    <s v="VC6000230139"/>
    <s v="237161463"/>
    <x v="17"/>
    <s v="M03"/>
  </r>
  <r>
    <n v="2017"/>
    <s v="DPH"/>
    <s v="DEPARTMENT OF PUBLIC HEALTH"/>
    <n v="7160.15"/>
    <n v="7160.15"/>
    <x v="0"/>
    <s v="VC6000156807"/>
    <s v="042081870"/>
    <x v="13"/>
    <s v="M03"/>
  </r>
  <r>
    <n v="2017"/>
    <s v="DPH"/>
    <s v="DEPARTMENT OF PUBLIC HEALTH"/>
    <n v="4126.8900000000003"/>
    <n v="4126.8900000000003"/>
    <x v="0"/>
    <s v="VC6000174373"/>
    <s v="043035697"/>
    <x v="12"/>
    <s v="M03"/>
  </r>
  <r>
    <n v="2017"/>
    <s v="DPH"/>
    <s v="DEPARTMENT OF PUBLIC HEALTH"/>
    <n v="16842.13"/>
    <n v="16842.13"/>
    <x v="0"/>
    <s v="VC6000161988"/>
    <s v="042498329"/>
    <x v="5"/>
    <s v="M03"/>
  </r>
  <r>
    <n v="2017"/>
    <s v="DPH"/>
    <s v="DEPARTMENT OF PUBLIC HEALTH"/>
    <n v="4649.13"/>
    <n v="4649.13"/>
    <x v="0"/>
    <s v="VC6000159993"/>
    <s v="042389659"/>
    <x v="0"/>
    <s v="MM3"/>
  </r>
  <r>
    <n v="2017"/>
    <s v="DPH"/>
    <s v="DEPARTMENT OF PUBLIC HEALTH"/>
    <n v="60.63"/>
    <n v="60.63"/>
    <x v="0"/>
    <s v="VC6000161459"/>
    <s v="042477820"/>
    <x v="3"/>
    <s v="M03"/>
  </r>
  <r>
    <n v="2017"/>
    <s v="DPH"/>
    <s v="DEPARTMENT OF PUBLIC HEALTH"/>
    <n v="10478.41"/>
    <n v="10478.41"/>
    <x v="0"/>
    <s v="VC6000159993"/>
    <s v="042389659"/>
    <x v="0"/>
    <s v="MM3"/>
  </r>
  <r>
    <n v="2017"/>
    <s v="DPH"/>
    <s v="DEPARTMENT OF PUBLIC HEALTH"/>
    <n v="2650.21"/>
    <n v="2650.21"/>
    <x v="0"/>
    <s v="VC6000159993"/>
    <s v="042389659"/>
    <x v="0"/>
    <s v="MM3"/>
  </r>
  <r>
    <n v="2017"/>
    <s v="DPH"/>
    <s v="DEPARTMENT OF PUBLIC HEALTH"/>
    <n v="0"/>
    <n v="-237.13"/>
    <x v="0"/>
    <s v="VC6000227054"/>
    <s v="222515061"/>
    <x v="19"/>
    <s v="M03"/>
  </r>
  <r>
    <n v="2017"/>
    <s v="DPH"/>
    <s v="DEPARTMENT OF PUBLIC HEALTH"/>
    <n v="0"/>
    <n v="-1936.95"/>
    <x v="0"/>
    <s v="VC6000160504"/>
    <s v="042437107"/>
    <x v="16"/>
    <s v="M03"/>
  </r>
  <r>
    <n v="2017"/>
    <s v="DPH"/>
    <s v="DEPARTMENT OF PUBLIC HEALTH"/>
    <n v="8993.4500000000007"/>
    <n v="8993.4500000000007"/>
    <x v="0"/>
    <s v="VC6000171133"/>
    <s v="042897447"/>
    <x v="4"/>
    <s v="MM3"/>
  </r>
  <r>
    <n v="2017"/>
    <s v="DPH"/>
    <s v="DEPARTMENT OF PUBLIC HEALTH"/>
    <n v="18789.38"/>
    <n v="18789.38"/>
    <x v="0"/>
    <s v="VC6000227074"/>
    <s v="222525437"/>
    <x v="18"/>
    <s v="M03"/>
  </r>
  <r>
    <n v="2017"/>
    <s v="DPH"/>
    <s v="DEPARTMENT OF PUBLIC HEALTH"/>
    <n v="8263.34"/>
    <n v="8263.34"/>
    <x v="0"/>
    <s v="VC6000188043"/>
    <s v="043487833"/>
    <x v="22"/>
    <s v="M03"/>
  </r>
  <r>
    <n v="2017"/>
    <s v="DPH"/>
    <s v="DEPARTMENT OF PUBLIC HEALTH"/>
    <n v="11419.14"/>
    <n v="22838.28"/>
    <x v="0"/>
    <s v="VC6000227074"/>
    <s v="222525437"/>
    <x v="18"/>
    <s v="M03"/>
  </r>
  <r>
    <n v="2017"/>
    <s v="DPH"/>
    <s v="DEPARTMENT OF PUBLIC HEALTH"/>
    <n v="5037.1000000000004"/>
    <n v="5037.1000000000004"/>
    <x v="0"/>
    <s v="VC6000227054"/>
    <s v="222515061"/>
    <x v="19"/>
    <s v="M03"/>
  </r>
  <r>
    <n v="2017"/>
    <s v="DPH"/>
    <s v="DEPARTMENT OF PUBLIC HEALTH"/>
    <n v="5652.67"/>
    <n v="5652.67"/>
    <x v="0"/>
    <s v="VC6000159993"/>
    <s v="042389659"/>
    <x v="0"/>
    <s v="MM3"/>
  </r>
  <r>
    <n v="2017"/>
    <s v="DPH"/>
    <s v="DEPARTMENT OF PUBLIC HEALTH"/>
    <n v="3116.51"/>
    <n v="3116.51"/>
    <x v="0"/>
    <s v="VC6000174373"/>
    <s v="043035697"/>
    <x v="12"/>
    <s v="M03"/>
  </r>
  <r>
    <n v="2017"/>
    <s v="DPH"/>
    <s v="DEPARTMENT OF PUBLIC HEALTH"/>
    <n v="6053.44"/>
    <n v="6053.44"/>
    <x v="0"/>
    <s v="VC6000165492"/>
    <s v="042661664"/>
    <x v="11"/>
    <s v="M03"/>
  </r>
  <r>
    <n v="2017"/>
    <s v="DPH"/>
    <s v="DEPARTMENT OF PUBLIC HEALTH"/>
    <n v="4868.1099999999997"/>
    <n v="4868.1099999999997"/>
    <x v="0"/>
    <s v="VC6000230139"/>
    <s v="237161463"/>
    <x v="17"/>
    <s v="M03"/>
  </r>
  <r>
    <n v="2017"/>
    <s v="DPH"/>
    <s v="DEPARTMENT OF PUBLIC HEALTH"/>
    <n v="3159.82"/>
    <n v="3159.82"/>
    <x v="0"/>
    <s v="VC6000188043"/>
    <s v="043487833"/>
    <x v="22"/>
    <s v="M03"/>
  </r>
  <r>
    <n v="2017"/>
    <s v="DPH"/>
    <s v="DEPARTMENT OF PUBLIC HEALTH"/>
    <n v="8381.6200000000008"/>
    <n v="8381.6200000000008"/>
    <x v="0"/>
    <s v="VC6000164690"/>
    <s v="042626179"/>
    <x v="7"/>
    <s v="M03"/>
  </r>
  <r>
    <n v="2017"/>
    <s v="DPH"/>
    <s v="DEPARTMENT OF PUBLIC HEALTH"/>
    <n v="15480.49"/>
    <n v="15480.49"/>
    <x v="0"/>
    <s v="VC6000162415"/>
    <s v="042516093"/>
    <x v="1"/>
    <s v="MM3"/>
  </r>
  <r>
    <n v="2017"/>
    <s v="DPH"/>
    <s v="DEPARTMENT OF PUBLIC HEALTH"/>
    <n v="9015.4699999999993"/>
    <n v="9015.4699999999993"/>
    <x v="0"/>
    <s v="VC6000164596"/>
    <s v="042622756"/>
    <x v="15"/>
    <s v="M03"/>
  </r>
  <r>
    <n v="2017"/>
    <s v="DPH"/>
    <s v="DEPARTMENT OF PUBLIC HEALTH"/>
    <n v="1048.8900000000001"/>
    <n v="1048.8900000000001"/>
    <x v="0"/>
    <s v="VC6000175582"/>
    <s v="043082352"/>
    <x v="23"/>
    <s v="M03"/>
  </r>
  <r>
    <n v="2017"/>
    <s v="DPH"/>
    <s v="DEPARTMENT OF PUBLIC HEALTH"/>
    <n v="6157.18"/>
    <n v="6157.18"/>
    <x v="0"/>
    <s v="VC6000174373"/>
    <s v="043035697"/>
    <x v="12"/>
    <s v="M03"/>
  </r>
  <r>
    <n v="2017"/>
    <s v="DPH"/>
    <s v="DEPARTMENT OF PUBLIC HEALTH"/>
    <n v="5553.2"/>
    <n v="5553.2"/>
    <x v="0"/>
    <s v="VC6000230169"/>
    <s v="237193288"/>
    <x v="24"/>
    <s v="M03"/>
  </r>
  <r>
    <n v="2017"/>
    <s v="DPH"/>
    <s v="DEPARTMENT OF PUBLIC HEALTH"/>
    <n v="13105.01"/>
    <n v="13105.01"/>
    <x v="0"/>
    <s v="VC6000161309"/>
    <s v="042472126"/>
    <x v="20"/>
    <s v="MM3"/>
  </r>
  <r>
    <n v="2017"/>
    <s v="DPH"/>
    <s v="DEPARTMENT OF PUBLIC HEALTH"/>
    <n v="4543.8"/>
    <n v="4543.8"/>
    <x v="0"/>
    <s v="VC6000230139"/>
    <s v="237161463"/>
    <x v="17"/>
    <s v="MM3"/>
  </r>
  <r>
    <n v="2017"/>
    <s v="DPH"/>
    <s v="DEPARTMENT OF PUBLIC HEALTH"/>
    <n v="1164.3800000000001"/>
    <n v="1164.3800000000001"/>
    <x v="0"/>
    <s v="VC6000161459"/>
    <s v="042477820"/>
    <x v="3"/>
    <s v="M03"/>
  </r>
  <r>
    <n v="2017"/>
    <s v="DPH"/>
    <s v="DEPARTMENT OF PUBLIC HEALTH"/>
    <n v="3073.21"/>
    <n v="3073.21"/>
    <x v="0"/>
    <s v="VC6000156807"/>
    <s v="042081870"/>
    <x v="13"/>
    <s v="M03"/>
  </r>
  <r>
    <n v="2017"/>
    <s v="DPH"/>
    <s v="DEPARTMENT OF PUBLIC HEALTH"/>
    <n v="0"/>
    <n v="7798.61"/>
    <x v="0"/>
    <s v="VC6000159993"/>
    <s v="042389659"/>
    <x v="0"/>
    <s v="M03"/>
  </r>
  <r>
    <n v="2017"/>
    <s v="DPH"/>
    <s v="DEPARTMENT OF PUBLIC HEALTH"/>
    <n v="7773.42"/>
    <n v="62187.360000000001"/>
    <x v="0"/>
    <s v="VC6000156865"/>
    <s v="042103551"/>
    <x v="25"/>
    <s v="M03"/>
  </r>
  <r>
    <n v="2017"/>
    <s v="DPH"/>
    <s v="DEPARTMENT OF PUBLIC HEALTH"/>
    <n v="4286.37"/>
    <n v="17145.48"/>
    <x v="0"/>
    <s v="VC6000174373"/>
    <s v="043035697"/>
    <x v="12"/>
    <s v="M03"/>
  </r>
  <r>
    <n v="2017"/>
    <s v="DPH"/>
    <s v="DEPARTMENT OF PUBLIC HEALTH"/>
    <n v="28919.61"/>
    <n v="28919.61"/>
    <x v="1"/>
    <s v="VC6000192182"/>
    <s v="046002778"/>
    <x v="9"/>
    <s v="MM3"/>
  </r>
  <r>
    <n v="2017"/>
    <s v="DPH"/>
    <s v="DEPARTMENT OF PUBLIC HEALTH"/>
    <n v="7208.7"/>
    <n v="7208.7"/>
    <x v="0"/>
    <s v="VC6000230139"/>
    <s v="237161463"/>
    <x v="17"/>
    <s v="MM3"/>
  </r>
  <r>
    <n v="2017"/>
    <s v="DPH"/>
    <s v="DEPARTMENT OF PUBLIC HEALTH"/>
    <n v="1768.77"/>
    <n v="1768.77"/>
    <x v="0"/>
    <s v="VC6000230139"/>
    <s v="237161463"/>
    <x v="17"/>
    <s v="MM3"/>
  </r>
  <r>
    <n v="2017"/>
    <s v="DPH"/>
    <s v="DEPARTMENT OF PUBLIC HEALTH"/>
    <n v="21884.77"/>
    <n v="21884.77"/>
    <x v="1"/>
    <s v="VC6000192182"/>
    <s v="046002778"/>
    <x v="9"/>
    <s v="MM3"/>
  </r>
  <r>
    <n v="2017"/>
    <s v="DPH"/>
    <s v="DEPARTMENT OF PUBLIC HEALTH"/>
    <n v="8848.3799999999992"/>
    <n v="8848.3799999999992"/>
    <x v="2"/>
    <s v="VC6000227808"/>
    <s v="223223641"/>
    <x v="10"/>
    <s v="M03"/>
  </r>
  <r>
    <n v="2017"/>
    <s v="DPH"/>
    <s v="DEPARTMENT OF PUBLIC HEALTH"/>
    <n v="735.12"/>
    <n v="735.12"/>
    <x v="0"/>
    <s v="VC6000230139"/>
    <s v="237161463"/>
    <x v="17"/>
    <s v="M03"/>
  </r>
  <r>
    <n v="2017"/>
    <s v="DPH"/>
    <s v="DEPARTMENT OF PUBLIC HEALTH"/>
    <n v="22055.64"/>
    <n v="22055.64"/>
    <x v="0"/>
    <s v="VC6000162415"/>
    <s v="042516093"/>
    <x v="1"/>
    <s v="MM3"/>
  </r>
  <r>
    <n v="2017"/>
    <s v="DPH"/>
    <s v="DEPARTMENT OF PUBLIC HEALTH"/>
    <n v="5421.4"/>
    <n v="5421.4"/>
    <x v="0"/>
    <s v="VC6000165492"/>
    <s v="042661664"/>
    <x v="11"/>
    <s v="M03"/>
  </r>
  <r>
    <n v="2017"/>
    <s v="DPH"/>
    <s v="DEPARTMENT OF PUBLIC HEALTH"/>
    <n v="0.03"/>
    <n v="0.03"/>
    <x v="0"/>
    <s v="VC6000162158"/>
    <s v="042505146"/>
    <x v="6"/>
    <s v="M03"/>
  </r>
  <r>
    <n v="2017"/>
    <s v="DPH"/>
    <s v="DEPARTMENT OF PUBLIC HEALTH"/>
    <n v="6278.36"/>
    <n v="6278.36"/>
    <x v="0"/>
    <s v="VC6000156807"/>
    <s v="042081870"/>
    <x v="13"/>
    <s v="M03"/>
  </r>
  <r>
    <n v="2017"/>
    <s v="DPH"/>
    <s v="DEPARTMENT OF PUBLIC HEALTH"/>
    <n v="8512.32"/>
    <n v="8512.32"/>
    <x v="0"/>
    <s v="VC6000188043"/>
    <s v="043487833"/>
    <x v="22"/>
    <s v="M03"/>
  </r>
  <r>
    <n v="2017"/>
    <s v="DPH"/>
    <s v="DEPARTMENT OF PUBLIC HEALTH"/>
    <n v="3003.23"/>
    <n v="3003.23"/>
    <x v="0"/>
    <s v="VC6000230169"/>
    <s v="237193288"/>
    <x v="24"/>
    <s v="M03"/>
  </r>
  <r>
    <n v="2017"/>
    <s v="DPH"/>
    <s v="DEPARTMENT OF PUBLIC HEALTH"/>
    <n v="3382.71"/>
    <n v="3382.71"/>
    <x v="0"/>
    <s v="VC6000175582"/>
    <s v="043082352"/>
    <x v="23"/>
    <s v="M03"/>
  </r>
  <r>
    <n v="2017"/>
    <s v="DPH"/>
    <s v="DEPARTMENT OF PUBLIC HEALTH"/>
    <n v="2384.35"/>
    <n v="2384.35"/>
    <x v="0"/>
    <s v="VC6000161459"/>
    <s v="042477820"/>
    <x v="3"/>
    <s v="M03"/>
  </r>
  <r>
    <n v="2017"/>
    <s v="DPH"/>
    <s v="DEPARTMENT OF PUBLIC HEALTH"/>
    <n v="16890.259999999998"/>
    <n v="16890.259999999998"/>
    <x v="0"/>
    <s v="VC6000175663"/>
    <s v="043086647"/>
    <x v="8"/>
    <s v="M03"/>
  </r>
  <r>
    <n v="2017"/>
    <s v="DPH"/>
    <s v="DEPARTMENT OF PUBLIC HEALTH"/>
    <n v="7322.39"/>
    <n v="7322.39"/>
    <x v="0"/>
    <s v="VC6000162622"/>
    <s v="042526194"/>
    <x v="14"/>
    <s v="MM3"/>
  </r>
  <r>
    <n v="2017"/>
    <s v="DPH"/>
    <s v="DEPARTMENT OF PUBLIC HEALTH"/>
    <n v="16.11"/>
    <n v="16.11"/>
    <x v="0"/>
    <s v="VC6000230139"/>
    <s v="237161463"/>
    <x v="17"/>
    <s v="M03"/>
  </r>
  <r>
    <n v="2017"/>
    <s v="DPH"/>
    <s v="DEPARTMENT OF PUBLIC HEALTH"/>
    <n v="2536.67"/>
    <n v="2536.67"/>
    <x v="0"/>
    <s v="VC6000230139"/>
    <s v="237161463"/>
    <x v="17"/>
    <s v="M03"/>
  </r>
  <r>
    <n v="2017"/>
    <s v="DPH"/>
    <s v="DEPARTMENT OF PUBLIC HEALTH"/>
    <n v="4572.8500000000004"/>
    <n v="4572.8500000000004"/>
    <x v="0"/>
    <s v="VC6000230139"/>
    <s v="237161463"/>
    <x v="17"/>
    <s v="MM3"/>
  </r>
  <r>
    <n v="2017"/>
    <s v="DPH"/>
    <s v="DEPARTMENT OF PUBLIC HEALTH"/>
    <n v="2328.02"/>
    <n v="4656.04"/>
    <x v="0"/>
    <s v="VC6000230139"/>
    <s v="237161463"/>
    <x v="17"/>
    <s v="MM3"/>
  </r>
  <r>
    <n v="2017"/>
    <s v="DPH"/>
    <s v="DEPARTMENT OF PUBLIC HEALTH"/>
    <n v="12080.37"/>
    <n v="12080.37"/>
    <x v="0"/>
    <s v="VC6000164596"/>
    <s v="042622756"/>
    <x v="15"/>
    <s v="M03"/>
  </r>
  <r>
    <n v="2017"/>
    <s v="DPH"/>
    <s v="DEPARTMENT OF PUBLIC HEALTH"/>
    <n v="6470.33"/>
    <n v="19410.990000000002"/>
    <x v="0"/>
    <s v="VC6000159993"/>
    <s v="042389659"/>
    <x v="0"/>
    <s v="M03"/>
  </r>
  <r>
    <n v="2017"/>
    <s v="DPH"/>
    <s v="DEPARTMENT OF PUBLIC HEALTH"/>
    <n v="3039.78"/>
    <n v="3039.78"/>
    <x v="0"/>
    <s v="VC6000230139"/>
    <s v="237161463"/>
    <x v="17"/>
    <s v="M03"/>
  </r>
  <r>
    <n v="2017"/>
    <s v="DPH"/>
    <s v="DEPARTMENT OF PUBLIC HEALTH"/>
    <n v="11896.71"/>
    <n v="11896.71"/>
    <x v="0"/>
    <s v="VC6000164596"/>
    <s v="042622756"/>
    <x v="15"/>
    <s v="M03"/>
  </r>
  <r>
    <n v="2017"/>
    <s v="DPH"/>
    <s v="DEPARTMENT OF PUBLIC HEALTH"/>
    <n v="6662.93"/>
    <n v="6662.93"/>
    <x v="0"/>
    <s v="VC6000159993"/>
    <s v="042389659"/>
    <x v="0"/>
    <s v="M03"/>
  </r>
  <r>
    <n v="2017"/>
    <s v="DPH"/>
    <s v="DEPARTMENT OF PUBLIC HEALTH"/>
    <n v="10193.379999999999"/>
    <n v="10193.379999999999"/>
    <x v="0"/>
    <s v="VC6000161988"/>
    <s v="042498329"/>
    <x v="5"/>
    <s v="M03"/>
  </r>
  <r>
    <n v="2017"/>
    <s v="DPH"/>
    <s v="DEPARTMENT OF PUBLIC HEALTH"/>
    <n v="1567.69"/>
    <n v="1567.69"/>
    <x v="0"/>
    <s v="VC6000159993"/>
    <s v="042389659"/>
    <x v="0"/>
    <s v="MM3"/>
  </r>
  <r>
    <n v="2017"/>
    <s v="DPH"/>
    <s v="DEPARTMENT OF PUBLIC HEALTH"/>
    <n v="1266.3800000000001"/>
    <n v="1266.3800000000001"/>
    <x v="0"/>
    <s v="VC6000161459"/>
    <s v="042477820"/>
    <x v="3"/>
    <s v="M03"/>
  </r>
  <r>
    <n v="2017"/>
    <s v="DPH"/>
    <s v="DEPARTMENT OF PUBLIC HEALTH"/>
    <n v="11513.14"/>
    <n v="23026.28"/>
    <x v="0"/>
    <s v="VC6000230090"/>
    <s v="237110106"/>
    <x v="26"/>
    <s v="M03"/>
  </r>
  <r>
    <n v="2017"/>
    <s v="DPH"/>
    <s v="DEPARTMENT OF PUBLIC HEALTH"/>
    <n v="0"/>
    <n v="-1430.28"/>
    <x v="0"/>
    <s v="VC6000161309"/>
    <s v="042472126"/>
    <x v="20"/>
    <s v="M03"/>
  </r>
  <r>
    <n v="2017"/>
    <s v="DPH"/>
    <s v="DEPARTMENT OF PUBLIC HEALTH"/>
    <n v="8559.6"/>
    <n v="8559.6"/>
    <x v="0"/>
    <s v="VC6000188043"/>
    <s v="043487833"/>
    <x v="22"/>
    <s v="M03"/>
  </r>
  <r>
    <n v="2017"/>
    <s v="DPH"/>
    <s v="DEPARTMENT OF PUBLIC HEALTH"/>
    <n v="1687.87"/>
    <n v="1687.87"/>
    <x v="0"/>
    <s v="VC6000171133"/>
    <s v="042897447"/>
    <x v="4"/>
    <s v="MM3"/>
  </r>
  <r>
    <n v="2017"/>
    <s v="DPH"/>
    <s v="DEPARTMENT OF PUBLIC HEALTH"/>
    <n v="0"/>
    <n v="150.84"/>
    <x v="0"/>
    <s v="VC6000174373"/>
    <s v="043035697"/>
    <x v="12"/>
    <s v="M03"/>
  </r>
  <r>
    <n v="2017"/>
    <s v="DPH"/>
    <s v="DEPARTMENT OF PUBLIC HEALTH"/>
    <n v="7131.13"/>
    <n v="7131.13"/>
    <x v="0"/>
    <s v="VC6000156865"/>
    <s v="042103551"/>
    <x v="25"/>
    <s v="M03"/>
  </r>
  <r>
    <n v="2017"/>
    <s v="DPH"/>
    <s v="DEPARTMENT OF PUBLIC HEALTH"/>
    <n v="6506.5"/>
    <n v="13013"/>
    <x v="0"/>
    <s v="VC6000162158"/>
    <s v="042505146"/>
    <x v="6"/>
    <s v="M03"/>
  </r>
  <r>
    <n v="2017"/>
    <s v="DPH"/>
    <s v="DEPARTMENT OF PUBLIC HEALTH"/>
    <n v="12542.29"/>
    <n v="12542.29"/>
    <x v="0"/>
    <s v="VC6000164596"/>
    <s v="042622756"/>
    <x v="15"/>
    <s v="M03"/>
  </r>
  <r>
    <n v="2017"/>
    <s v="DPH"/>
    <s v="DEPARTMENT OF PUBLIC HEALTH"/>
    <n v="4871.51"/>
    <n v="4871.51"/>
    <x v="0"/>
    <s v="VC6000159993"/>
    <s v="042389659"/>
    <x v="0"/>
    <s v="MM3"/>
  </r>
  <r>
    <n v="2017"/>
    <s v="DPH"/>
    <s v="DEPARTMENT OF PUBLIC HEALTH"/>
    <n v="12611.34"/>
    <n v="12611.34"/>
    <x v="0"/>
    <s v="VC6000164690"/>
    <s v="042626179"/>
    <x v="7"/>
    <s v="M03"/>
  </r>
  <r>
    <n v="2017"/>
    <s v="DPH"/>
    <s v="DEPARTMENT OF PUBLIC HEALTH"/>
    <n v="6747.75"/>
    <n v="6747.75"/>
    <x v="0"/>
    <s v="VC6000164690"/>
    <s v="042626179"/>
    <x v="7"/>
    <s v="M03"/>
  </r>
  <r>
    <n v="2017"/>
    <s v="DPH"/>
    <s v="DEPARTMENT OF PUBLIC HEALTH"/>
    <n v="13987.43"/>
    <n v="13987.43"/>
    <x v="0"/>
    <s v="VC6000161988"/>
    <s v="042498329"/>
    <x v="5"/>
    <s v="M03"/>
  </r>
  <r>
    <n v="2017"/>
    <s v="DPH"/>
    <s v="DEPARTMENT OF PUBLIC HEALTH"/>
    <n v="7360.14"/>
    <n v="7360.14"/>
    <x v="2"/>
    <s v="VC6000161309"/>
    <s v="042472126"/>
    <x v="20"/>
    <s v="M03"/>
  </r>
  <r>
    <n v="2017"/>
    <s v="DPH"/>
    <s v="DEPARTMENT OF PUBLIC HEALTH"/>
    <n v="1497.65"/>
    <n v="1497.65"/>
    <x v="0"/>
    <s v="VC6000175582"/>
    <s v="043082352"/>
    <x v="23"/>
    <s v="M03"/>
  </r>
  <r>
    <n v="2017"/>
    <s v="DPH"/>
    <s v="DEPARTMENT OF PUBLIC HEALTH"/>
    <n v="1401.5"/>
    <n v="1401.5"/>
    <x v="0"/>
    <s v="VC6000164596"/>
    <s v="042622756"/>
    <x v="15"/>
    <s v="M03"/>
  </r>
  <r>
    <n v="2017"/>
    <s v="DPH"/>
    <s v="DEPARTMENT OF PUBLIC HEALTH"/>
    <n v="2949.3"/>
    <n v="2949.3"/>
    <x v="0"/>
    <s v="VC6000175582"/>
    <s v="043082352"/>
    <x v="23"/>
    <s v="M03"/>
  </r>
  <r>
    <n v="2017"/>
    <s v="DPH"/>
    <s v="DEPARTMENT OF PUBLIC HEALTH"/>
    <n v="497.69"/>
    <n v="497.69"/>
    <x v="0"/>
    <s v="VC6000227054"/>
    <s v="222515061"/>
    <x v="19"/>
    <s v="M03"/>
  </r>
  <r>
    <n v="2017"/>
    <s v="DPH"/>
    <s v="DEPARTMENT OF PUBLIC HEALTH"/>
    <n v="1214.3699999999999"/>
    <n v="1214.3699999999999"/>
    <x v="0"/>
    <s v="VC6000174373"/>
    <s v="043035697"/>
    <x v="12"/>
    <s v="M03"/>
  </r>
  <r>
    <n v="2017"/>
    <s v="DPH"/>
    <s v="DEPARTMENT OF PUBLIC HEALTH"/>
    <n v="5618.28"/>
    <n v="5618.28"/>
    <x v="0"/>
    <s v="VC6000230139"/>
    <s v="237161463"/>
    <x v="17"/>
    <s v="M03"/>
  </r>
  <r>
    <n v="2017"/>
    <s v="DPH"/>
    <s v="DEPARTMENT OF PUBLIC HEALTH"/>
    <n v="6996.05"/>
    <n v="6996.05"/>
    <x v="0"/>
    <s v="VC6000164690"/>
    <s v="042626179"/>
    <x v="7"/>
    <s v="M03"/>
  </r>
  <r>
    <n v="2017"/>
    <s v="DPH"/>
    <s v="DEPARTMENT OF PUBLIC HEALTH"/>
    <n v="2489.1799999999998"/>
    <n v="2489.1799999999998"/>
    <x v="0"/>
    <s v="VC6000159993"/>
    <s v="042389659"/>
    <x v="0"/>
    <s v="MM3"/>
  </r>
  <r>
    <n v="2017"/>
    <s v="DPH"/>
    <s v="DEPARTMENT OF PUBLIC HEALTH"/>
    <n v="13493.07"/>
    <n v="13493.07"/>
    <x v="0"/>
    <s v="VC6000161309"/>
    <s v="042472126"/>
    <x v="20"/>
    <s v="MM3"/>
  </r>
  <r>
    <n v="2017"/>
    <s v="DPH"/>
    <s v="DEPARTMENT OF PUBLIC HEALTH"/>
    <n v="5397.44"/>
    <n v="5397.44"/>
    <x v="0"/>
    <s v="VC6000159993"/>
    <s v="042389659"/>
    <x v="0"/>
    <s v="MM3"/>
  </r>
  <r>
    <n v="2017"/>
    <s v="DPH"/>
    <s v="DEPARTMENT OF PUBLIC HEALTH"/>
    <n v="6128.34"/>
    <n v="6128.34"/>
    <x v="0"/>
    <s v="VC6000159993"/>
    <s v="042389659"/>
    <x v="0"/>
    <s v="MM3"/>
  </r>
  <r>
    <n v="2017"/>
    <s v="DPH"/>
    <s v="DEPARTMENT OF PUBLIC HEALTH"/>
    <n v="10836.19"/>
    <n v="10836.19"/>
    <x v="0"/>
    <s v="VC6000164596"/>
    <s v="042622756"/>
    <x v="15"/>
    <s v="M03"/>
  </r>
  <r>
    <n v="2017"/>
    <s v="DPH"/>
    <s v="DEPARTMENT OF PUBLIC HEALTH"/>
    <n v="37450.019999999997"/>
    <n v="37450.019999999997"/>
    <x v="0"/>
    <s v="VC6000159993"/>
    <s v="042389659"/>
    <x v="0"/>
    <s v="M03"/>
  </r>
  <r>
    <n v="2017"/>
    <s v="DPH"/>
    <s v="DEPARTMENT OF PUBLIC HEALTH"/>
    <n v="15840.23"/>
    <n v="15840.23"/>
    <x v="0"/>
    <s v="VC6000175663"/>
    <s v="043086647"/>
    <x v="8"/>
    <s v="M03"/>
  </r>
  <r>
    <n v="2017"/>
    <s v="DPH"/>
    <s v="DEPARTMENT OF PUBLIC HEALTH"/>
    <n v="0"/>
    <n v="4423.2700000000004"/>
    <x v="0"/>
    <s v="VC6000230139"/>
    <s v="237161463"/>
    <x v="17"/>
    <s v="MM3"/>
  </r>
  <r>
    <n v="2017"/>
    <s v="DPH"/>
    <s v="DEPARTMENT OF PUBLIC HEALTH"/>
    <n v="13909.23"/>
    <n v="13909.23"/>
    <x v="0"/>
    <s v="VC6000175663"/>
    <s v="043086647"/>
    <x v="8"/>
    <s v="M03"/>
  </r>
  <r>
    <n v="2017"/>
    <s v="DPH"/>
    <s v="DEPARTMENT OF PUBLIC HEALTH"/>
    <n v="0"/>
    <n v="19985.7"/>
    <x v="0"/>
    <s v="VC6000227074"/>
    <s v="222525437"/>
    <x v="18"/>
    <s v="M03"/>
  </r>
  <r>
    <n v="2017"/>
    <s v="DPH"/>
    <s v="DEPARTMENT OF PUBLIC HEALTH"/>
    <n v="0"/>
    <n v="1092.6500000000001"/>
    <x v="0"/>
    <s v="VC6000230090"/>
    <s v="237110106"/>
    <x v="26"/>
    <s v="M03"/>
  </r>
  <r>
    <n v="2017"/>
    <s v="DPH"/>
    <s v="DEPARTMENT OF PUBLIC HEALTH"/>
    <n v="11369.03"/>
    <n v="11369.03"/>
    <x v="0"/>
    <s v="VC6000227074"/>
    <s v="222525437"/>
    <x v="18"/>
    <s v="M03"/>
  </r>
  <r>
    <n v="2017"/>
    <s v="DPH"/>
    <s v="DEPARTMENT OF PUBLIC HEALTH"/>
    <n v="32541.86"/>
    <n v="32541.86"/>
    <x v="0"/>
    <s v="VC6000159993"/>
    <s v="042389659"/>
    <x v="0"/>
    <s v="M03"/>
  </r>
  <r>
    <n v="2017"/>
    <s v="DPH"/>
    <s v="DEPARTMENT OF PUBLIC HEALTH"/>
    <n v="10810.94"/>
    <n v="10810.94"/>
    <x v="0"/>
    <s v="VC6000159993"/>
    <s v="042389659"/>
    <x v="0"/>
    <s v="MM3"/>
  </r>
  <r>
    <n v="2017"/>
    <s v="DPH"/>
    <s v="DEPARTMENT OF PUBLIC HEALTH"/>
    <n v="0.66"/>
    <n v="0.66"/>
    <x v="0"/>
    <s v="VC6000162158"/>
    <s v="042505146"/>
    <x v="6"/>
    <s v="M03"/>
  </r>
  <r>
    <n v="2017"/>
    <s v="DPH"/>
    <s v="DEPARTMENT OF PUBLIC HEALTH"/>
    <n v="14639.86"/>
    <n v="14639.86"/>
    <x v="0"/>
    <s v="VC6000175663"/>
    <s v="043086647"/>
    <x v="8"/>
    <s v="M03"/>
  </r>
  <r>
    <n v="2017"/>
    <s v="DPH"/>
    <s v="DEPARTMENT OF PUBLIC HEALTH"/>
    <n v="2300"/>
    <n v="2300"/>
    <x v="0"/>
    <s v="VC6000156807"/>
    <s v="042081870"/>
    <x v="13"/>
    <s v="M03"/>
  </r>
  <r>
    <n v="2017"/>
    <s v="DPH"/>
    <s v="DEPARTMENT OF PUBLIC HEALTH"/>
    <n v="7326.61"/>
    <n v="7326.61"/>
    <x v="0"/>
    <s v="VC6000162415"/>
    <s v="042516093"/>
    <x v="1"/>
    <s v="MM3"/>
  </r>
  <r>
    <n v="2017"/>
    <s v="DPH"/>
    <s v="DEPARTMENT OF PUBLIC HEALTH"/>
    <n v="614.85"/>
    <n v="614.85"/>
    <x v="0"/>
    <s v="VC6000163574"/>
    <s v="042575322"/>
    <x v="2"/>
    <s v="M03"/>
  </r>
  <r>
    <n v="2017"/>
    <s v="DPH"/>
    <s v="DEPARTMENT OF PUBLIC HEALTH"/>
    <n v="16805.52"/>
    <n v="16805.52"/>
    <x v="0"/>
    <s v="VC6000161988"/>
    <s v="042498329"/>
    <x v="5"/>
    <s v="M03"/>
  </r>
  <r>
    <n v="2017"/>
    <s v="DPH"/>
    <s v="DEPARTMENT OF PUBLIC HEALTH"/>
    <n v="7549.9"/>
    <n v="7549.9"/>
    <x v="0"/>
    <s v="VC6000164690"/>
    <s v="042626179"/>
    <x v="7"/>
    <s v="M03"/>
  </r>
  <r>
    <n v="2017"/>
    <s v="DPH"/>
    <s v="DEPARTMENT OF PUBLIC HEALTH"/>
    <n v="3166"/>
    <n v="3166"/>
    <x v="0"/>
    <s v="VC6000175582"/>
    <s v="043082352"/>
    <x v="23"/>
    <s v="M03"/>
  </r>
  <r>
    <n v="2017"/>
    <s v="DPH"/>
    <s v="DEPARTMENT OF PUBLIC HEALTH"/>
    <n v="1535.46"/>
    <n v="1535.46"/>
    <x v="0"/>
    <s v="VC6000164596"/>
    <s v="042622756"/>
    <x v="15"/>
    <s v="M03"/>
  </r>
  <r>
    <n v="2017"/>
    <s v="DPH"/>
    <s v="DEPARTMENT OF PUBLIC HEALTH"/>
    <n v="2266.85"/>
    <n v="2266.85"/>
    <x v="0"/>
    <s v="VC6000162415"/>
    <s v="042516093"/>
    <x v="1"/>
    <s v="MM3"/>
  </r>
  <r>
    <n v="2017"/>
    <s v="DPH"/>
    <s v="DEPARTMENT OF PUBLIC HEALTH"/>
    <n v="29724.17"/>
    <n v="29724.17"/>
    <x v="0"/>
    <s v="VC6000162415"/>
    <s v="042516093"/>
    <x v="1"/>
    <s v="MM3"/>
  </r>
  <r>
    <n v="2017"/>
    <s v="DPH"/>
    <s v="DEPARTMENT OF PUBLIC HEALTH"/>
    <n v="1431.22"/>
    <n v="1431.22"/>
    <x v="0"/>
    <s v="VC6000164596"/>
    <s v="042622756"/>
    <x v="15"/>
    <s v="M03"/>
  </r>
  <r>
    <n v="2017"/>
    <s v="DPH"/>
    <s v="DEPARTMENT OF PUBLIC HEALTH"/>
    <n v="1699.76"/>
    <n v="1699.76"/>
    <x v="0"/>
    <s v="VC6000175582"/>
    <s v="043082352"/>
    <x v="23"/>
    <s v="M03"/>
  </r>
  <r>
    <n v="2017"/>
    <s v="DPH"/>
    <s v="DEPARTMENT OF PUBLIC HEALTH"/>
    <n v="8381.65"/>
    <n v="8381.65"/>
    <x v="0"/>
    <s v="VC6000164690"/>
    <s v="042626179"/>
    <x v="7"/>
    <s v="M03"/>
  </r>
  <r>
    <n v="2017"/>
    <s v="DPH"/>
    <s v="DEPARTMENT OF PUBLIC HEALTH"/>
    <n v="7840.41"/>
    <n v="7840.41"/>
    <x v="0"/>
    <s v="VC6000164690"/>
    <s v="042626179"/>
    <x v="7"/>
    <s v="M03"/>
  </r>
  <r>
    <n v="2017"/>
    <s v="DPH"/>
    <s v="DEPARTMENT OF PUBLIC HEALTH"/>
    <n v="367.77"/>
    <n v="367.77"/>
    <x v="0"/>
    <s v="VC6000159993"/>
    <s v="042389659"/>
    <x v="0"/>
    <s v="MM3"/>
  </r>
  <r>
    <n v="2017"/>
    <s v="DPH"/>
    <s v="DEPARTMENT OF PUBLIC HEALTH"/>
    <n v="8615.9699999999993"/>
    <n v="8615.9699999999993"/>
    <x v="0"/>
    <s v="VC6000156807"/>
    <s v="042081870"/>
    <x v="13"/>
    <s v="M03"/>
  </r>
  <r>
    <n v="2017"/>
    <s v="DPH"/>
    <s v="DEPARTMENT OF PUBLIC HEALTH"/>
    <n v="0"/>
    <n v="-576.1"/>
    <x v="1"/>
    <s v="VC6000192182"/>
    <s v="046002778"/>
    <x v="9"/>
    <s v="MM3"/>
  </r>
  <r>
    <n v="2017"/>
    <s v="DPH"/>
    <s v="DEPARTMENT OF PUBLIC HEALTH"/>
    <n v="10967.53"/>
    <n v="10967.53"/>
    <x v="0"/>
    <s v="VC6000171133"/>
    <s v="042897447"/>
    <x v="4"/>
    <s v="MM3"/>
  </r>
  <r>
    <n v="2017"/>
    <s v="DPH"/>
    <s v="DEPARTMENT OF PUBLIC HEALTH"/>
    <n v="16964.25"/>
    <n v="16964.25"/>
    <x v="0"/>
    <s v="VC6000171133"/>
    <s v="042897447"/>
    <x v="4"/>
    <s v="MM3"/>
  </r>
  <r>
    <n v="2017"/>
    <s v="DPH"/>
    <s v="DEPARTMENT OF PUBLIC HEALTH"/>
    <n v="0"/>
    <n v="5808.37"/>
    <x v="0"/>
    <s v="VC6000230139"/>
    <s v="237161463"/>
    <x v="17"/>
    <s v="M03"/>
  </r>
  <r>
    <n v="2017"/>
    <s v="DPH"/>
    <s v="DEPARTMENT OF PUBLIC HEALTH"/>
    <n v="4308.6499999999996"/>
    <n v="4308.6499999999996"/>
    <x v="0"/>
    <s v="VC6000174373"/>
    <s v="043035697"/>
    <x v="12"/>
    <s v="M03"/>
  </r>
  <r>
    <n v="2017"/>
    <s v="DPH"/>
    <s v="DEPARTMENT OF PUBLIC HEALTH"/>
    <n v="13353.33"/>
    <n v="13353.33"/>
    <x v="0"/>
    <s v="VC6000161309"/>
    <s v="042472126"/>
    <x v="20"/>
    <s v="MM3"/>
  </r>
  <r>
    <n v="2017"/>
    <s v="DPH"/>
    <s v="DEPARTMENT OF PUBLIC HEALTH"/>
    <n v="11634.74"/>
    <n v="11634.74"/>
    <x v="0"/>
    <s v="VC6000188043"/>
    <s v="043487833"/>
    <x v="22"/>
    <s v="M03"/>
  </r>
  <r>
    <n v="2017"/>
    <s v="DPH"/>
    <s v="DEPARTMENT OF PUBLIC HEALTH"/>
    <n v="9562.41"/>
    <n v="9562.41"/>
    <x v="0"/>
    <s v="VC6000175663"/>
    <s v="043086647"/>
    <x v="8"/>
    <s v="M03"/>
  </r>
  <r>
    <n v="2017"/>
    <s v="DPH"/>
    <s v="DEPARTMENT OF PUBLIC HEALTH"/>
    <n v="10774.3"/>
    <n v="10774.3"/>
    <x v="0"/>
    <s v="VC6000162415"/>
    <s v="042516093"/>
    <x v="1"/>
    <s v="MM3"/>
  </r>
  <r>
    <n v="2017"/>
    <s v="DPH"/>
    <s v="DEPARTMENT OF PUBLIC HEALTH"/>
    <n v="34938.06"/>
    <n v="34938.06"/>
    <x v="0"/>
    <s v="VC6000159993"/>
    <s v="042389659"/>
    <x v="0"/>
    <s v="M03"/>
  </r>
  <r>
    <n v="2017"/>
    <s v="DPH"/>
    <s v="DEPARTMENT OF PUBLIC HEALTH"/>
    <n v="3366.33"/>
    <n v="3366.33"/>
    <x v="0"/>
    <s v="VC6000161309"/>
    <s v="042472126"/>
    <x v="20"/>
    <s v="M03"/>
  </r>
  <r>
    <n v="2017"/>
    <s v="DPH"/>
    <s v="DEPARTMENT OF PUBLIC HEALTH"/>
    <n v="15401.8"/>
    <n v="15401.8"/>
    <x v="0"/>
    <s v="VC6000161988"/>
    <s v="042498329"/>
    <x v="5"/>
    <s v="M03"/>
  </r>
  <r>
    <n v="2017"/>
    <s v="DPH"/>
    <s v="DEPARTMENT OF PUBLIC HEALTH"/>
    <n v="12925.51"/>
    <n v="12925.51"/>
    <x v="0"/>
    <s v="VC6000164596"/>
    <s v="042622756"/>
    <x v="15"/>
    <s v="M03"/>
  </r>
  <r>
    <n v="2017"/>
    <s v="DPH"/>
    <s v="DEPARTMENT OF PUBLIC HEALTH"/>
    <n v="447.66"/>
    <n v="447.66"/>
    <x v="0"/>
    <s v="VC6000164596"/>
    <s v="042622756"/>
    <x v="15"/>
    <s v="M03"/>
  </r>
  <r>
    <n v="2017"/>
    <s v="DPH"/>
    <s v="DEPARTMENT OF PUBLIC HEALTH"/>
    <n v="10285.84"/>
    <n v="10285.84"/>
    <x v="0"/>
    <s v="VC6000159993"/>
    <s v="042389659"/>
    <x v="0"/>
    <s v="MM3"/>
  </r>
  <r>
    <n v="2017"/>
    <s v="DPH"/>
    <s v="DEPARTMENT OF PUBLIC HEALTH"/>
    <n v="2409.29"/>
    <n v="2409.29"/>
    <x v="0"/>
    <s v="VC6000230169"/>
    <s v="237193288"/>
    <x v="24"/>
    <s v="M03"/>
  </r>
  <r>
    <n v="2017"/>
    <s v="DPH"/>
    <s v="DEPARTMENT OF PUBLIC HEALTH"/>
    <n v="4668.51"/>
    <n v="4668.51"/>
    <x v="0"/>
    <s v="VC6000160504"/>
    <s v="042437107"/>
    <x v="16"/>
    <s v="M03"/>
  </r>
  <r>
    <n v="2017"/>
    <s v="DPH"/>
    <s v="DEPARTMENT OF PUBLIC HEALTH"/>
    <n v="-380.35"/>
    <n v="-380.35"/>
    <x v="0"/>
    <s v="VC6000230139"/>
    <s v="237161463"/>
    <x v="17"/>
    <s v="M03"/>
  </r>
  <r>
    <n v="2017"/>
    <s v="DPH"/>
    <s v="DEPARTMENT OF PUBLIC HEALTH"/>
    <n v="625.07000000000005"/>
    <n v="625.07000000000005"/>
    <x v="0"/>
    <s v="VC6000162622"/>
    <s v="042526194"/>
    <x v="14"/>
    <s v="MM3"/>
  </r>
  <r>
    <n v="2017"/>
    <s v="DPH"/>
    <s v="DEPARTMENT OF PUBLIC HEALTH"/>
    <n v="15809.82"/>
    <n v="15809.82"/>
    <x v="0"/>
    <s v="VC6000164596"/>
    <s v="042622756"/>
    <x v="15"/>
    <s v="M03"/>
  </r>
  <r>
    <n v="2017"/>
    <s v="DPH"/>
    <s v="DEPARTMENT OF PUBLIC HEALTH"/>
    <n v="14829.65"/>
    <n v="14829.65"/>
    <x v="0"/>
    <s v="VC6000161988"/>
    <s v="042498329"/>
    <x v="5"/>
    <s v="M03"/>
  </r>
  <r>
    <n v="2017"/>
    <s v="DPH"/>
    <s v="DEPARTMENT OF PUBLIC HEALTH"/>
    <n v="10586.63"/>
    <n v="10586.63"/>
    <x v="0"/>
    <s v="VC6000164596"/>
    <s v="042622756"/>
    <x v="15"/>
    <s v="M03"/>
  </r>
  <r>
    <n v="2017"/>
    <s v="DPH"/>
    <s v="DEPARTMENT OF PUBLIC HEALTH"/>
    <n v="29707.15"/>
    <n v="29707.15"/>
    <x v="1"/>
    <s v="VC6000159388"/>
    <s v="042317215"/>
    <x v="21"/>
    <s v="MM3"/>
  </r>
  <r>
    <n v="2017"/>
    <s v="DPH"/>
    <s v="DEPARTMENT OF PUBLIC HEALTH"/>
    <n v="1126.4100000000001"/>
    <n v="1126.4100000000001"/>
    <x v="0"/>
    <s v="VC6000230169"/>
    <s v="237193288"/>
    <x v="24"/>
    <s v="M03"/>
  </r>
  <r>
    <n v="2017"/>
    <s v="DPH"/>
    <s v="DEPARTMENT OF PUBLIC HEALTH"/>
    <n v="10965.17"/>
    <n v="10965.17"/>
    <x v="0"/>
    <s v="VC6000227074"/>
    <s v="222525437"/>
    <x v="18"/>
    <s v="M03"/>
  </r>
  <r>
    <n v="2017"/>
    <s v="DPH"/>
    <s v="DEPARTMENT OF PUBLIC HEALTH"/>
    <n v="12899.73"/>
    <n v="12899.73"/>
    <x v="0"/>
    <s v="VC6000188043"/>
    <s v="043487833"/>
    <x v="22"/>
    <s v="M03"/>
  </r>
  <r>
    <n v="2017"/>
    <s v="DPH"/>
    <s v="DEPARTMENT OF PUBLIC HEALTH"/>
    <n v="1633.51"/>
    <n v="1633.51"/>
    <x v="0"/>
    <s v="VC6000163574"/>
    <s v="042575322"/>
    <x v="2"/>
    <s v="M03"/>
  </r>
  <r>
    <n v="2017"/>
    <s v="DPH"/>
    <s v="DEPARTMENT OF PUBLIC HEALTH"/>
    <n v="0"/>
    <n v="17480.349999999999"/>
    <x v="0"/>
    <s v="VC6000162622"/>
    <s v="042526194"/>
    <x v="14"/>
    <s v="MM3"/>
  </r>
  <r>
    <n v="2017"/>
    <s v="DPH"/>
    <s v="DEPARTMENT OF PUBLIC HEALTH"/>
    <n v="32407.759999999998"/>
    <n v="32407.759999999998"/>
    <x v="0"/>
    <s v="VC6000159993"/>
    <s v="042389659"/>
    <x v="0"/>
    <s v="M03"/>
  </r>
  <r>
    <n v="2017"/>
    <s v="DPH"/>
    <s v="DEPARTMENT OF PUBLIC HEALTH"/>
    <n v="3400.45"/>
    <n v="3400.45"/>
    <x v="0"/>
    <s v="VC6000230139"/>
    <s v="237161463"/>
    <x v="17"/>
    <s v="MM3"/>
  </r>
  <r>
    <n v="2017"/>
    <s v="DPH"/>
    <s v="DEPARTMENT OF PUBLIC HEALTH"/>
    <n v="1883.96"/>
    <n v="1883.96"/>
    <x v="0"/>
    <s v="VC6000230139"/>
    <s v="237161463"/>
    <x v="17"/>
    <s v="MM3"/>
  </r>
  <r>
    <n v="2017"/>
    <s v="DPH"/>
    <s v="DEPARTMENT OF PUBLIC HEALTH"/>
    <n v="7420.29"/>
    <n v="7420.29"/>
    <x v="0"/>
    <s v="VC6000162622"/>
    <s v="042526194"/>
    <x v="14"/>
    <s v="MM3"/>
  </r>
  <r>
    <n v="2017"/>
    <s v="DPH"/>
    <s v="DEPARTMENT OF PUBLIC HEALTH"/>
    <n v="5780.37"/>
    <n v="5780.37"/>
    <x v="0"/>
    <s v="VC6000159993"/>
    <s v="042389659"/>
    <x v="0"/>
    <s v="MM3"/>
  </r>
  <r>
    <n v="2017"/>
    <s v="DPH"/>
    <s v="DEPARTMENT OF PUBLIC HEALTH"/>
    <n v="4028.51"/>
    <n v="4028.51"/>
    <x v="0"/>
    <s v="VC6000160504"/>
    <s v="042437107"/>
    <x v="16"/>
    <s v="M03"/>
  </r>
  <r>
    <n v="2017"/>
    <s v="DPH"/>
    <s v="DEPARTMENT OF PUBLIC HEALTH"/>
    <n v="975.78"/>
    <n v="975.78"/>
    <x v="0"/>
    <s v="VC6000171133"/>
    <s v="042897447"/>
    <x v="4"/>
    <s v="MM3"/>
  </r>
  <r>
    <n v="2017"/>
    <s v="DPH"/>
    <s v="DEPARTMENT OF PUBLIC HEALTH"/>
    <n v="503.96"/>
    <n v="503.96"/>
    <x v="0"/>
    <s v="VC6000164596"/>
    <s v="042622756"/>
    <x v="15"/>
    <s v="M03"/>
  </r>
  <r>
    <n v="2017"/>
    <s v="DPH"/>
    <s v="DEPARTMENT OF PUBLIC HEALTH"/>
    <n v="619.38"/>
    <n v="619.38"/>
    <x v="0"/>
    <s v="VC6000164596"/>
    <s v="042622756"/>
    <x v="15"/>
    <s v="M03"/>
  </r>
  <r>
    <n v="2017"/>
    <s v="DPH"/>
    <s v="DEPARTMENT OF PUBLIC HEALTH"/>
    <n v="1364.89"/>
    <n v="1364.89"/>
    <x v="0"/>
    <s v="VC6000188043"/>
    <s v="043487833"/>
    <x v="22"/>
    <s v="M03"/>
  </r>
  <r>
    <n v="2017"/>
    <s v="DPH"/>
    <s v="DEPARTMENT OF PUBLIC HEALTH"/>
    <n v="24.88"/>
    <n v="24.88"/>
    <x v="0"/>
    <s v="VC6000164596"/>
    <s v="042622756"/>
    <x v="15"/>
    <s v="M03"/>
  </r>
  <r>
    <n v="2017"/>
    <s v="DPH"/>
    <s v="DEPARTMENT OF PUBLIC HEALTH"/>
    <n v="7322.16"/>
    <n v="7322.16"/>
    <x v="0"/>
    <s v="VC6000164690"/>
    <s v="042626179"/>
    <x v="7"/>
    <s v="M03"/>
  </r>
  <r>
    <n v="2017"/>
    <s v="DPH"/>
    <s v="DEPARTMENT OF PUBLIC HEALTH"/>
    <n v="-1505.98"/>
    <n v="-1505.98"/>
    <x v="0"/>
    <s v="VC6000230139"/>
    <s v="237161463"/>
    <x v="17"/>
    <s v="M03"/>
  </r>
  <r>
    <n v="2017"/>
    <s v="DPH"/>
    <s v="DEPARTMENT OF PUBLIC HEALTH"/>
    <n v="8445.5499999999993"/>
    <n v="8445.5499999999993"/>
    <x v="0"/>
    <s v="VC6000188043"/>
    <s v="043487833"/>
    <x v="22"/>
    <s v="M03"/>
  </r>
  <r>
    <n v="2017"/>
    <s v="DPH"/>
    <s v="DEPARTMENT OF PUBLIC HEALTH"/>
    <n v="1808.71"/>
    <n v="1808.71"/>
    <x v="0"/>
    <s v="VC6000175582"/>
    <s v="043082352"/>
    <x v="23"/>
    <s v="M03"/>
  </r>
  <r>
    <n v="2017"/>
    <s v="DPH"/>
    <s v="DEPARTMENT OF PUBLIC HEALTH"/>
    <n v="5163.0600000000004"/>
    <n v="5163.0600000000004"/>
    <x v="0"/>
    <s v="VC6000227054"/>
    <s v="222515061"/>
    <x v="19"/>
    <s v="M03"/>
  </r>
  <r>
    <n v="2017"/>
    <s v="DPH"/>
    <s v="DEPARTMENT OF PUBLIC HEALTH"/>
    <n v="5469.85"/>
    <n v="5469.85"/>
    <x v="0"/>
    <s v="VC6000230139"/>
    <s v="237161463"/>
    <x v="17"/>
    <s v="M03"/>
  </r>
  <r>
    <n v="2017"/>
    <s v="DPH"/>
    <s v="DEPARTMENT OF PUBLIC HEALTH"/>
    <n v="5447.71"/>
    <n v="5447.71"/>
    <x v="0"/>
    <s v="VC6000230139"/>
    <s v="237161463"/>
    <x v="17"/>
    <s v="M03"/>
  </r>
  <r>
    <n v="2017"/>
    <s v="DPH"/>
    <s v="DEPARTMENT OF PUBLIC HEALTH"/>
    <n v="6331.62"/>
    <n v="6331.62"/>
    <x v="0"/>
    <s v="VC6000159993"/>
    <s v="042389659"/>
    <x v="0"/>
    <s v="MM3"/>
  </r>
  <r>
    <n v="2017"/>
    <s v="DPH"/>
    <s v="DEPARTMENT OF PUBLIC HEALTH"/>
    <n v="8235.65"/>
    <n v="8235.65"/>
    <x v="0"/>
    <s v="VC6000162415"/>
    <s v="042516093"/>
    <x v="1"/>
    <s v="MM3"/>
  </r>
  <r>
    <n v="2017"/>
    <s v="DPH"/>
    <s v="DEPARTMENT OF PUBLIC HEALTH"/>
    <n v="11109.3"/>
    <n v="11109.3"/>
    <x v="0"/>
    <s v="VC6000171133"/>
    <s v="042897447"/>
    <x v="4"/>
    <s v="MM3"/>
  </r>
  <r>
    <n v="2017"/>
    <s v="DPH"/>
    <s v="DEPARTMENT OF PUBLIC HEALTH"/>
    <n v="7120.66"/>
    <n v="7120.66"/>
    <x v="0"/>
    <s v="VC6000156807"/>
    <s v="042081870"/>
    <x v="13"/>
    <s v="M03"/>
  </r>
  <r>
    <n v="2017"/>
    <s v="DPH"/>
    <s v="DEPARTMENT OF PUBLIC HEALTH"/>
    <n v="0"/>
    <n v="2750.43"/>
    <x v="2"/>
    <s v="VC6000227808"/>
    <s v="223223641"/>
    <x v="10"/>
    <s v="M03"/>
  </r>
  <r>
    <n v="2017"/>
    <s v="DPH"/>
    <s v="DEPARTMENT OF PUBLIC HEALTH"/>
    <n v="0"/>
    <n v="642.83000000000004"/>
    <x v="0"/>
    <s v="VC6000156865"/>
    <s v="042103551"/>
    <x v="25"/>
    <s v="M03"/>
  </r>
  <r>
    <n v="2017"/>
    <s v="DPH"/>
    <s v="DEPARTMENT OF PUBLIC HEALTH"/>
    <n v="0"/>
    <n v="-43214.76"/>
    <x v="0"/>
    <s v="VC6000171133"/>
    <s v="042897447"/>
    <x v="4"/>
    <s v="MM3"/>
  </r>
  <r>
    <n v="2017"/>
    <s v="DPH"/>
    <s v="DEPARTMENT OF PUBLIC HEALTH"/>
    <n v="25284.49"/>
    <n v="25284.49"/>
    <x v="0"/>
    <s v="VC6000227074"/>
    <s v="222525437"/>
    <x v="18"/>
    <s v="M03"/>
  </r>
  <r>
    <n v="2017"/>
    <s v="DPH"/>
    <s v="DEPARTMENT OF PUBLIC HEALTH"/>
    <n v="16619.400000000001"/>
    <n v="16619.400000000001"/>
    <x v="0"/>
    <s v="VC6000227074"/>
    <s v="222525437"/>
    <x v="18"/>
    <s v="M03"/>
  </r>
  <r>
    <n v="2017"/>
    <s v="DPH"/>
    <s v="DEPARTMENT OF PUBLIC HEALTH"/>
    <n v="0"/>
    <n v="-1179.9000000000001"/>
    <x v="0"/>
    <s v="VC6000165492"/>
    <s v="042661664"/>
    <x v="11"/>
    <s v="M03"/>
  </r>
  <r>
    <n v="2017"/>
    <s v="DPH"/>
    <s v="DEPARTMENT OF PUBLIC HEALTH"/>
    <n v="8381.59"/>
    <n v="8381.59"/>
    <x v="0"/>
    <s v="VC6000164690"/>
    <s v="042626179"/>
    <x v="7"/>
    <s v="M03"/>
  </r>
  <r>
    <n v="2017"/>
    <s v="DPH"/>
    <s v="DEPARTMENT OF PUBLIC HEALTH"/>
    <n v="23850.53"/>
    <n v="23850.53"/>
    <x v="1"/>
    <s v="VC6000192182"/>
    <s v="046002778"/>
    <x v="9"/>
    <s v="MM3"/>
  </r>
  <r>
    <n v="2017"/>
    <s v="DPH"/>
    <s v="DEPARTMENT OF PUBLIC HEALTH"/>
    <n v="13678.86"/>
    <n v="13678.86"/>
    <x v="1"/>
    <s v="VC6000159388"/>
    <s v="042317215"/>
    <x v="21"/>
    <s v="MM3"/>
  </r>
  <r>
    <n v="2017"/>
    <s v="DPH"/>
    <s v="DEPARTMENT OF PUBLIC HEALTH"/>
    <n v="7337.14"/>
    <n v="7337.14"/>
    <x v="2"/>
    <s v="VC6000227808"/>
    <s v="223223641"/>
    <x v="10"/>
    <s v="M03"/>
  </r>
  <r>
    <n v="2017"/>
    <s v="DPH"/>
    <s v="DEPARTMENT OF PUBLIC HEALTH"/>
    <n v="11771.96"/>
    <n v="11771.96"/>
    <x v="0"/>
    <s v="VC6000164596"/>
    <s v="042622756"/>
    <x v="15"/>
    <s v="M03"/>
  </r>
  <r>
    <n v="2017"/>
    <s v="DPH"/>
    <s v="DEPARTMENT OF PUBLIC HEALTH"/>
    <n v="6726.01"/>
    <n v="6726.01"/>
    <x v="0"/>
    <s v="VC6000164690"/>
    <s v="042626179"/>
    <x v="7"/>
    <s v="M03"/>
  </r>
  <r>
    <n v="2017"/>
    <s v="DPH"/>
    <s v="DEPARTMENT OF PUBLIC HEALTH"/>
    <n v="820"/>
    <n v="820"/>
    <x v="0"/>
    <s v="VC6000156807"/>
    <s v="042081870"/>
    <x v="13"/>
    <s v="M03"/>
  </r>
  <r>
    <n v="2017"/>
    <s v="DPH"/>
    <s v="DEPARTMENT OF PUBLIC HEALTH"/>
    <n v="16905.419999999998"/>
    <n v="16905.419999999998"/>
    <x v="0"/>
    <s v="VC6000161988"/>
    <s v="042498329"/>
    <x v="5"/>
    <s v="M03"/>
  </r>
  <r>
    <n v="2017"/>
    <s v="DPH"/>
    <s v="DEPARTMENT OF PUBLIC HEALTH"/>
    <n v="11678.57"/>
    <n v="11678.57"/>
    <x v="0"/>
    <s v="VC6000164596"/>
    <s v="042622756"/>
    <x v="15"/>
    <s v="M03"/>
  </r>
  <r>
    <n v="2017"/>
    <s v="DPH"/>
    <s v="DEPARTMENT OF PUBLIC HEALTH"/>
    <n v="10541.8"/>
    <n v="10541.8"/>
    <x v="1"/>
    <s v="VC6000159388"/>
    <s v="042317215"/>
    <x v="21"/>
    <s v="MM3"/>
  </r>
  <r>
    <n v="2017"/>
    <s v="DPH"/>
    <s v="DEPARTMENT OF PUBLIC HEALTH"/>
    <n v="6797.45"/>
    <n v="6797.45"/>
    <x v="0"/>
    <s v="VC6000156807"/>
    <s v="042081870"/>
    <x v="13"/>
    <s v="M03"/>
  </r>
  <r>
    <n v="2017"/>
    <s v="DPH"/>
    <s v="DEPARTMENT OF PUBLIC HEALTH"/>
    <n v="1800.64"/>
    <n v="1800.64"/>
    <x v="0"/>
    <s v="VC6000162415"/>
    <s v="042516093"/>
    <x v="1"/>
    <s v="MM3"/>
  </r>
  <r>
    <n v="2017"/>
    <s v="DPH"/>
    <s v="DEPARTMENT OF PUBLIC HEALTH"/>
    <n v="182.18"/>
    <n v="182.18"/>
    <x v="2"/>
    <s v="VC6000227808"/>
    <s v="223223641"/>
    <x v="10"/>
    <s v="M03"/>
  </r>
  <r>
    <n v="2017"/>
    <s v="DPH"/>
    <s v="DEPARTMENT OF PUBLIC HEALTH"/>
    <n v="5871.79"/>
    <n v="5871.79"/>
    <x v="0"/>
    <s v="VC6000164690"/>
    <s v="042626179"/>
    <x v="7"/>
    <s v="M03"/>
  </r>
  <r>
    <n v="2017"/>
    <s v="DPH"/>
    <s v="DEPARTMENT OF PUBLIC HEALTH"/>
    <n v="8381.64"/>
    <n v="8381.64"/>
    <x v="0"/>
    <s v="VC6000164690"/>
    <s v="042626179"/>
    <x v="7"/>
    <s v="M03"/>
  </r>
  <r>
    <n v="2017"/>
    <s v="DPH"/>
    <s v="DEPARTMENT OF PUBLIC HEALTH"/>
    <n v="15153.29"/>
    <n v="15153.29"/>
    <x v="0"/>
    <s v="VC6000161988"/>
    <s v="042498329"/>
    <x v="5"/>
    <s v="M03"/>
  </r>
  <r>
    <n v="2017"/>
    <s v="DPH"/>
    <s v="DEPARTMENT OF PUBLIC HEALTH"/>
    <n v="1082.26"/>
    <n v="1082.26"/>
    <x v="0"/>
    <s v="VC6000159993"/>
    <s v="042389659"/>
    <x v="0"/>
    <s v="MM3"/>
  </r>
  <r>
    <n v="2017"/>
    <s v="DPH"/>
    <s v="DEPARTMENT OF PUBLIC HEALTH"/>
    <n v="17391.2"/>
    <n v="17391.2"/>
    <x v="0"/>
    <s v="VC6000227074"/>
    <s v="222525437"/>
    <x v="18"/>
    <s v="M03"/>
  </r>
  <r>
    <n v="2017"/>
    <s v="DPH"/>
    <s v="DEPARTMENT OF PUBLIC HEALTH"/>
    <n v="2466.86"/>
    <n v="2466.86"/>
    <x v="0"/>
    <s v="VC6000161459"/>
    <s v="042477820"/>
    <x v="3"/>
    <s v="M03"/>
  </r>
  <r>
    <n v="2017"/>
    <s v="DPH"/>
    <s v="DEPARTMENT OF PUBLIC HEALTH"/>
    <n v="26250.560000000001"/>
    <n v="26250.560000000001"/>
    <x v="0"/>
    <s v="VC6000162415"/>
    <s v="042516093"/>
    <x v="1"/>
    <s v="MM3"/>
  </r>
  <r>
    <n v="2017"/>
    <s v="DPH"/>
    <s v="DEPARTMENT OF PUBLIC HEALTH"/>
    <n v="9864.23"/>
    <n v="9864.23"/>
    <x v="0"/>
    <s v="VC6000162415"/>
    <s v="042516093"/>
    <x v="1"/>
    <s v="MM3"/>
  </r>
  <r>
    <n v="2017"/>
    <s v="DPH"/>
    <s v="DEPARTMENT OF PUBLIC HEALTH"/>
    <n v="4584.07"/>
    <n v="4584.07"/>
    <x v="0"/>
    <s v="VC6000171133"/>
    <s v="042897447"/>
    <x v="4"/>
    <s v="MM3"/>
  </r>
  <r>
    <n v="2017"/>
    <s v="DPH"/>
    <s v="DEPARTMENT OF PUBLIC HEALTH"/>
    <n v="7555.88"/>
    <n v="7555.88"/>
    <x v="0"/>
    <s v="VC6000156807"/>
    <s v="042081870"/>
    <x v="13"/>
    <s v="M03"/>
  </r>
  <r>
    <n v="2017"/>
    <s v="DPH"/>
    <s v="DEPARTMENT OF PUBLIC HEALTH"/>
    <n v="2796.47"/>
    <n v="2796.47"/>
    <x v="0"/>
    <s v="VC6000161309"/>
    <s v="042472126"/>
    <x v="20"/>
    <s v="M03"/>
  </r>
  <r>
    <n v="2017"/>
    <s v="DPH"/>
    <s v="DEPARTMENT OF PUBLIC HEALTH"/>
    <n v="5578.42"/>
    <n v="5578.42"/>
    <x v="0"/>
    <s v="VC6000159993"/>
    <s v="042389659"/>
    <x v="0"/>
    <s v="MM3"/>
  </r>
  <r>
    <n v="2017"/>
    <s v="DPH"/>
    <s v="DEPARTMENT OF PUBLIC HEALTH"/>
    <n v="5310.15"/>
    <n v="5310.15"/>
    <x v="2"/>
    <s v="VC6000227808"/>
    <s v="223223641"/>
    <x v="10"/>
    <s v="M03"/>
  </r>
  <r>
    <n v="2017"/>
    <s v="DPH"/>
    <s v="DEPARTMENT OF PUBLIC HEALTH"/>
    <n v="4800.57"/>
    <n v="4800.57"/>
    <x v="0"/>
    <s v="VC6000230139"/>
    <s v="237161463"/>
    <x v="17"/>
    <s v="MM3"/>
  </r>
  <r>
    <n v="2017"/>
    <s v="DPH"/>
    <s v="DEPARTMENT OF PUBLIC HEALTH"/>
    <n v="7091.53"/>
    <n v="7091.53"/>
    <x v="0"/>
    <s v="VC6000230139"/>
    <s v="237161463"/>
    <x v="17"/>
    <s v="MM3"/>
  </r>
  <r>
    <n v="2017"/>
    <s v="DPH"/>
    <s v="DEPARTMENT OF PUBLIC HEALTH"/>
    <n v="13377.12"/>
    <n v="13377.12"/>
    <x v="0"/>
    <s v="VC6000159993"/>
    <s v="042389659"/>
    <x v="0"/>
    <s v="MM3"/>
  </r>
  <r>
    <n v="2017"/>
    <s v="DPH"/>
    <s v="DEPARTMENT OF PUBLIC HEALTH"/>
    <n v="24897.7"/>
    <n v="24897.7"/>
    <x v="0"/>
    <s v="VC6000161309"/>
    <s v="042472126"/>
    <x v="20"/>
    <s v="MM3"/>
  </r>
  <r>
    <n v="2017"/>
    <s v="DPH"/>
    <s v="DEPARTMENT OF PUBLIC HEALTH"/>
    <n v="707.57"/>
    <n v="707.57"/>
    <x v="0"/>
    <s v="VC6000165492"/>
    <s v="042661664"/>
    <x v="11"/>
    <s v="M03"/>
  </r>
  <r>
    <n v="2017"/>
    <s v="DPH"/>
    <s v="DEPARTMENT OF PUBLIC HEALTH"/>
    <n v="10657.19"/>
    <n v="10657.19"/>
    <x v="2"/>
    <s v="VC6000161309"/>
    <s v="042472126"/>
    <x v="20"/>
    <s v="M03"/>
  </r>
  <r>
    <n v="2017"/>
    <s v="DPH"/>
    <s v="DEPARTMENT OF PUBLIC HEALTH"/>
    <n v="5609.25"/>
    <n v="5609.25"/>
    <x v="0"/>
    <s v="VC6000164596"/>
    <s v="042622756"/>
    <x v="15"/>
    <s v="M03"/>
  </r>
  <r>
    <n v="2017"/>
    <s v="DPH"/>
    <s v="DEPARTMENT OF PUBLIC HEALTH"/>
    <n v="1259.2"/>
    <n v="1259.2"/>
    <x v="0"/>
    <s v="VC6000164596"/>
    <s v="042622756"/>
    <x v="15"/>
    <s v="M03"/>
  </r>
  <r>
    <n v="2017"/>
    <s v="DPH"/>
    <s v="DEPARTMENT OF PUBLIC HEALTH"/>
    <n v="-1093.26"/>
    <n v="-1093.26"/>
    <x v="0"/>
    <s v="VC6000230139"/>
    <s v="237161463"/>
    <x v="17"/>
    <s v="M03"/>
  </r>
  <r>
    <n v="2017"/>
    <s v="DPH"/>
    <s v="DEPARTMENT OF PUBLIC HEALTH"/>
    <n v="1140.51"/>
    <n v="1140.51"/>
    <x v="0"/>
    <s v="VC6000159993"/>
    <s v="042389659"/>
    <x v="0"/>
    <s v="MM3"/>
  </r>
  <r>
    <n v="2017"/>
    <s v="DPH"/>
    <s v="DEPARTMENT OF PUBLIC HEALTH"/>
    <n v="5092.03"/>
    <n v="5092.03"/>
    <x v="0"/>
    <s v="VC6000160504"/>
    <s v="042437107"/>
    <x v="16"/>
    <s v="M03"/>
  </r>
  <r>
    <n v="2017"/>
    <s v="DPH"/>
    <s v="DEPARTMENT OF PUBLIC HEALTH"/>
    <n v="1919.15"/>
    <n v="1919.15"/>
    <x v="0"/>
    <s v="VC6000175582"/>
    <s v="043082352"/>
    <x v="23"/>
    <s v="M03"/>
  </r>
  <r>
    <n v="2017"/>
    <s v="DPH"/>
    <s v="DEPARTMENT OF PUBLIC HEALTH"/>
    <n v="4791.8500000000004"/>
    <n v="4791.8500000000004"/>
    <x v="0"/>
    <s v="VC6000230139"/>
    <s v="237161463"/>
    <x v="17"/>
    <s v="MM3"/>
  </r>
  <r>
    <n v="2017"/>
    <s v="DPH"/>
    <s v="DEPARTMENT OF PUBLIC HEALTH"/>
    <n v="3201.07"/>
    <n v="3201.07"/>
    <x v="0"/>
    <s v="VC6000161459"/>
    <s v="042477820"/>
    <x v="3"/>
    <s v="M03"/>
  </r>
  <r>
    <n v="2017"/>
    <s v="DPH"/>
    <s v="DEPARTMENT OF PUBLIC HEALTH"/>
    <n v="30986.12"/>
    <n v="30986.12"/>
    <x v="0"/>
    <s v="VC6000159993"/>
    <s v="042389659"/>
    <x v="0"/>
    <s v="M03"/>
  </r>
  <r>
    <n v="2017"/>
    <s v="DPH"/>
    <s v="DEPARTMENT OF PUBLIC HEALTH"/>
    <n v="87.09"/>
    <n v="87.09"/>
    <x v="0"/>
    <s v="VC6000175663"/>
    <s v="043086647"/>
    <x v="8"/>
    <s v="M03"/>
  </r>
  <r>
    <n v="2017"/>
    <s v="DPH"/>
    <s v="DEPARTMENT OF PUBLIC HEALTH"/>
    <n v="11367.39"/>
    <n v="11367.39"/>
    <x v="0"/>
    <s v="VC6000227074"/>
    <s v="222525437"/>
    <x v="18"/>
    <s v="M03"/>
  </r>
  <r>
    <n v="2017"/>
    <s v="DPH"/>
    <s v="DEPARTMENT OF PUBLIC HEALTH"/>
    <n v="3637.16"/>
    <n v="3637.16"/>
    <x v="0"/>
    <s v="VC6000156807"/>
    <s v="042081870"/>
    <x v="13"/>
    <s v="M03"/>
  </r>
  <r>
    <n v="2017"/>
    <s v="DPH"/>
    <s v="DEPARTMENT OF PUBLIC HEALTH"/>
    <n v="5472.75"/>
    <n v="5472.75"/>
    <x v="0"/>
    <s v="VC6000165492"/>
    <s v="042661664"/>
    <x v="11"/>
    <s v="M03"/>
  </r>
  <r>
    <n v="2017"/>
    <s v="DPH"/>
    <s v="DEPARTMENT OF PUBLIC HEALTH"/>
    <n v="2009.58"/>
    <n v="2009.58"/>
    <x v="0"/>
    <s v="VC6000164596"/>
    <s v="042622756"/>
    <x v="15"/>
    <s v="M03"/>
  </r>
  <r>
    <n v="2017"/>
    <s v="DPH"/>
    <s v="DEPARTMENT OF PUBLIC HEALTH"/>
    <n v="35222.379999999997"/>
    <n v="35222.379999999997"/>
    <x v="0"/>
    <s v="VC6000162415"/>
    <s v="042516093"/>
    <x v="1"/>
    <s v="MM3"/>
  </r>
  <r>
    <n v="2017"/>
    <s v="DPH"/>
    <s v="DEPARTMENT OF PUBLIC HEALTH"/>
    <n v="0"/>
    <n v="-934.88"/>
    <x v="0"/>
    <s v="VC6000175582"/>
    <s v="043082352"/>
    <x v="23"/>
    <s v="M03"/>
  </r>
  <r>
    <n v="2017"/>
    <s v="DPH"/>
    <s v="DEPARTMENT OF PUBLIC HEALTH"/>
    <n v="14979.09"/>
    <n v="14979.09"/>
    <x v="0"/>
    <s v="VC6000161988"/>
    <s v="042498329"/>
    <x v="5"/>
    <s v="M03"/>
  </r>
  <r>
    <n v="2017"/>
    <s v="DPH"/>
    <s v="DEPARTMENT OF PUBLIC HEALTH"/>
    <n v="14774.51"/>
    <n v="14774.51"/>
    <x v="0"/>
    <s v="VC6000161988"/>
    <s v="042498329"/>
    <x v="5"/>
    <s v="M03"/>
  </r>
  <r>
    <n v="2017"/>
    <s v="DPH"/>
    <s v="DEPARTMENT OF PUBLIC HEALTH"/>
    <n v="3872.4"/>
    <n v="3872.4"/>
    <x v="0"/>
    <s v="VC6000160504"/>
    <s v="042437107"/>
    <x v="16"/>
    <s v="M03"/>
  </r>
  <r>
    <n v="2017"/>
    <s v="DPH"/>
    <s v="DEPARTMENT OF PUBLIC HEALTH"/>
    <n v="27524.62"/>
    <n v="27524.62"/>
    <x v="1"/>
    <s v="VC6000192182"/>
    <s v="046002778"/>
    <x v="9"/>
    <s v="MM3"/>
  </r>
  <r>
    <n v="2017"/>
    <s v="DPH"/>
    <s v="DEPARTMENT OF PUBLIC HEALTH"/>
    <n v="8895.5300000000007"/>
    <n v="8895.5300000000007"/>
    <x v="0"/>
    <s v="VC6000164690"/>
    <s v="042626179"/>
    <x v="7"/>
    <s v="M03"/>
  </r>
  <r>
    <n v="2017"/>
    <s v="DPH"/>
    <s v="DEPARTMENT OF PUBLIC HEALTH"/>
    <n v="1668.8"/>
    <n v="1668.8"/>
    <x v="0"/>
    <s v="VC6000164596"/>
    <s v="042622756"/>
    <x v="15"/>
    <s v="M03"/>
  </r>
  <r>
    <n v="2017"/>
    <s v="DPH"/>
    <s v="DEPARTMENT OF PUBLIC HEALTH"/>
    <n v="10337.66"/>
    <n v="10337.66"/>
    <x v="0"/>
    <s v="VC6000162415"/>
    <s v="042516093"/>
    <x v="1"/>
    <s v="MM3"/>
  </r>
  <r>
    <n v="2017"/>
    <s v="DPH"/>
    <s v="DEPARTMENT OF PUBLIC HEALTH"/>
    <n v="3077.12"/>
    <n v="3077.12"/>
    <x v="0"/>
    <s v="VC6000164596"/>
    <s v="042622756"/>
    <x v="15"/>
    <s v="M03"/>
  </r>
  <r>
    <n v="2017"/>
    <s v="DPH"/>
    <s v="DEPARTMENT OF PUBLIC HEALTH"/>
    <n v="8763.15"/>
    <n v="8763.15"/>
    <x v="0"/>
    <s v="VC6000164690"/>
    <s v="042626179"/>
    <x v="7"/>
    <s v="M03"/>
  </r>
  <r>
    <n v="2017"/>
    <s v="DPH"/>
    <s v="DEPARTMENT OF PUBLIC HEALTH"/>
    <n v="22626.34"/>
    <n v="22626.34"/>
    <x v="0"/>
    <s v="VC6000162415"/>
    <s v="042516093"/>
    <x v="1"/>
    <s v="MM3"/>
  </r>
  <r>
    <n v="2017"/>
    <s v="DPH"/>
    <s v="DEPARTMENT OF PUBLIC HEALTH"/>
    <n v="8275.26"/>
    <n v="8275.26"/>
    <x v="0"/>
    <s v="VC6000164690"/>
    <s v="042626179"/>
    <x v="7"/>
    <s v="M03"/>
  </r>
  <r>
    <n v="2017"/>
    <s v="DPH"/>
    <s v="DEPARTMENT OF PUBLIC HEALTH"/>
    <n v="4431.6499999999996"/>
    <n v="4431.6499999999996"/>
    <x v="0"/>
    <s v="VC6000164596"/>
    <s v="042622756"/>
    <x v="15"/>
    <s v="M03"/>
  </r>
  <r>
    <n v="2017"/>
    <s v="DPH"/>
    <s v="DEPARTMENT OF PUBLIC HEALTH"/>
    <n v="10997.81"/>
    <n v="10997.81"/>
    <x v="0"/>
    <s v="VC6000159993"/>
    <s v="042389659"/>
    <x v="0"/>
    <s v="MM3"/>
  </r>
  <r>
    <n v="2017"/>
    <s v="DPH"/>
    <s v="DEPARTMENT OF PUBLIC HEALTH"/>
    <n v="1148.3599999999999"/>
    <n v="1148.3599999999999"/>
    <x v="0"/>
    <s v="VC6000160504"/>
    <s v="042437107"/>
    <x v="16"/>
    <s v="M03"/>
  </r>
  <r>
    <n v="2017"/>
    <s v="DPH"/>
    <s v="DEPARTMENT OF PUBLIC HEALTH"/>
    <n v="7617.28"/>
    <n v="7617.28"/>
    <x v="0"/>
    <s v="VC6000162622"/>
    <s v="042526194"/>
    <x v="14"/>
    <s v="MM3"/>
  </r>
  <r>
    <n v="2017"/>
    <s v="DPH"/>
    <s v="DEPARTMENT OF PUBLIC HEALTH"/>
    <n v="12870.54"/>
    <n v="12870.54"/>
    <x v="0"/>
    <s v="VC6000161309"/>
    <s v="042472126"/>
    <x v="20"/>
    <s v="MM3"/>
  </r>
  <r>
    <n v="2017"/>
    <s v="DPH"/>
    <s v="DEPARTMENT OF PUBLIC HEALTH"/>
    <n v="7416.46"/>
    <n v="7416.46"/>
    <x v="0"/>
    <s v="VC6000164690"/>
    <s v="042626179"/>
    <x v="7"/>
    <s v="M03"/>
  </r>
  <r>
    <n v="2017"/>
    <s v="DPH"/>
    <s v="DEPARTMENT OF PUBLIC HEALTH"/>
    <n v="4284.7"/>
    <n v="4284.7"/>
    <x v="0"/>
    <s v="VC6000230139"/>
    <s v="237161463"/>
    <x v="17"/>
    <s v="M03"/>
  </r>
  <r>
    <n v="2017"/>
    <s v="DPH"/>
    <s v="DEPARTMENT OF PUBLIC HEALTH"/>
    <n v="7476.23"/>
    <n v="7476.23"/>
    <x v="0"/>
    <s v="VC6000159993"/>
    <s v="042389659"/>
    <x v="0"/>
    <s v="MM3"/>
  </r>
  <r>
    <n v="2017"/>
    <s v="DPH"/>
    <s v="DEPARTMENT OF PUBLIC HEALTH"/>
    <n v="6348.4"/>
    <n v="6348.4"/>
    <x v="0"/>
    <s v="VC6000161309"/>
    <s v="042472126"/>
    <x v="20"/>
    <s v="MM3"/>
  </r>
  <r>
    <n v="2017"/>
    <s v="DPH"/>
    <s v="DEPARTMENT OF PUBLIC HEALTH"/>
    <n v="11896.9"/>
    <n v="11896.9"/>
    <x v="0"/>
    <s v="VC6000161309"/>
    <s v="042472126"/>
    <x v="20"/>
    <s v="MM3"/>
  </r>
  <r>
    <n v="2017"/>
    <s v="DPH"/>
    <s v="DEPARTMENT OF PUBLIC HEALTH"/>
    <n v="5199.03"/>
    <n v="5199.03"/>
    <x v="0"/>
    <s v="VC6000160504"/>
    <s v="042437107"/>
    <x v="16"/>
    <s v="M03"/>
  </r>
  <r>
    <n v="2017"/>
    <s v="DPH"/>
    <s v="DEPARTMENT OF PUBLIC HEALTH"/>
    <n v="2285.94"/>
    <n v="2285.94"/>
    <x v="0"/>
    <s v="VC6000230139"/>
    <s v="237161463"/>
    <x v="17"/>
    <s v="MM3"/>
  </r>
  <r>
    <n v="2017"/>
    <s v="DPH"/>
    <s v="DEPARTMENT OF PUBLIC HEALTH"/>
    <n v="11534.13"/>
    <n v="23068.26"/>
    <x v="0"/>
    <s v="VC6000156865"/>
    <s v="042103551"/>
    <x v="25"/>
    <s v="M03"/>
  </r>
  <r>
    <n v="2017"/>
    <s v="DPH"/>
    <s v="DEPARTMENT OF PUBLIC HEALTH"/>
    <n v="14002.37"/>
    <n v="14002.37"/>
    <x v="0"/>
    <s v="VC6000227074"/>
    <s v="222525437"/>
    <x v="18"/>
    <s v="M03"/>
  </r>
  <r>
    <n v="2017"/>
    <s v="DPH"/>
    <s v="DEPARTMENT OF PUBLIC HEALTH"/>
    <n v="18941.28"/>
    <n v="18941.28"/>
    <x v="0"/>
    <s v="VC6000175663"/>
    <s v="043086647"/>
    <x v="8"/>
    <s v="M03"/>
  </r>
  <r>
    <n v="2017"/>
    <s v="DPH"/>
    <s v="DEPARTMENT OF PUBLIC HEALTH"/>
    <n v="2255.25"/>
    <n v="20297.25"/>
    <x v="0"/>
    <s v="VC6000159993"/>
    <s v="042389659"/>
    <x v="0"/>
    <s v="MM3"/>
  </r>
  <r>
    <n v="2017"/>
    <s v="DPH"/>
    <s v="DEPARTMENT OF PUBLIC HEALTH"/>
    <n v="14990.5"/>
    <n v="14990.5"/>
    <x v="0"/>
    <s v="VC6000164596"/>
    <s v="042622756"/>
    <x v="15"/>
    <s v="M03"/>
  </r>
  <r>
    <n v="2017"/>
    <s v="DPH"/>
    <s v="DEPARTMENT OF PUBLIC HEALTH"/>
    <n v="2769.34"/>
    <n v="2769.34"/>
    <x v="0"/>
    <s v="VC6000230139"/>
    <s v="237161463"/>
    <x v="17"/>
    <s v="MM3"/>
  </r>
  <r>
    <n v="2017"/>
    <s v="DPH"/>
    <s v="DEPARTMENT OF PUBLIC HEALTH"/>
    <n v="8317.5300000000007"/>
    <n v="8317.5300000000007"/>
    <x v="0"/>
    <s v="VC6000188043"/>
    <s v="043487833"/>
    <x v="22"/>
    <s v="M03"/>
  </r>
  <r>
    <n v="2017"/>
    <s v="DPH"/>
    <s v="DEPARTMENT OF PUBLIC HEALTH"/>
    <n v="1145.3399999999999"/>
    <n v="1145.3399999999999"/>
    <x v="0"/>
    <s v="VC6000230139"/>
    <s v="237161463"/>
    <x v="17"/>
    <s v="M03"/>
  </r>
  <r>
    <n v="2017"/>
    <s v="DPH"/>
    <s v="DEPARTMENT OF PUBLIC HEALTH"/>
    <n v="8598.9599999999991"/>
    <n v="8598.9599999999991"/>
    <x v="1"/>
    <s v="VC6000159388"/>
    <s v="042317215"/>
    <x v="21"/>
    <s v="MM3"/>
  </r>
  <r>
    <n v="2017"/>
    <s v="DPH"/>
    <s v="DEPARTMENT OF PUBLIC HEALTH"/>
    <n v="9674.3799999999992"/>
    <n v="9674.3799999999992"/>
    <x v="1"/>
    <s v="VC6000159388"/>
    <s v="042317215"/>
    <x v="21"/>
    <s v="MM3"/>
  </r>
  <r>
    <n v="2017"/>
    <s v="DPH"/>
    <s v="DEPARTMENT OF PUBLIC HEALTH"/>
    <n v="25899.82"/>
    <n v="25899.82"/>
    <x v="1"/>
    <s v="VC6000192182"/>
    <s v="046002778"/>
    <x v="9"/>
    <s v="MM3"/>
  </r>
  <r>
    <n v="2017"/>
    <s v="DPH"/>
    <s v="DEPARTMENT OF PUBLIC HEALTH"/>
    <n v="32681.61"/>
    <n v="32681.61"/>
    <x v="0"/>
    <s v="VC6000159993"/>
    <s v="042389659"/>
    <x v="0"/>
    <s v="M03"/>
  </r>
  <r>
    <n v="2017"/>
    <s v="DPH"/>
    <s v="DEPARTMENT OF PUBLIC HEALTH"/>
    <n v="3284.07"/>
    <n v="3284.07"/>
    <x v="0"/>
    <s v="VC6000230169"/>
    <s v="237193288"/>
    <x v="24"/>
    <s v="M03"/>
  </r>
  <r>
    <n v="2017"/>
    <s v="DPH"/>
    <s v="DEPARTMENT OF PUBLIC HEALTH"/>
    <n v="12854.62"/>
    <n v="12854.62"/>
    <x v="0"/>
    <s v="VC6000164596"/>
    <s v="042622756"/>
    <x v="15"/>
    <s v="M03"/>
  </r>
  <r>
    <n v="2017"/>
    <s v="DPH"/>
    <s v="DEPARTMENT OF PUBLIC HEALTH"/>
    <n v="2250.69"/>
    <n v="2250.69"/>
    <x v="0"/>
    <s v="VC6000164596"/>
    <s v="042622756"/>
    <x v="15"/>
    <s v="M03"/>
  </r>
  <r>
    <n v="2017"/>
    <s v="DPH"/>
    <s v="DEPARTMENT OF PUBLIC HEALTH"/>
    <n v="7632.09"/>
    <n v="7632.09"/>
    <x v="0"/>
    <s v="VC6000164690"/>
    <s v="042626179"/>
    <x v="7"/>
    <s v="M03"/>
  </r>
  <r>
    <n v="2017"/>
    <s v="DPH"/>
    <s v="DEPARTMENT OF PUBLIC HEALTH"/>
    <n v="3147"/>
    <n v="3147"/>
    <x v="0"/>
    <s v="VC6000174373"/>
    <s v="043035697"/>
    <x v="12"/>
    <s v="M03"/>
  </r>
  <r>
    <n v="2017"/>
    <s v="DPH"/>
    <s v="DEPARTMENT OF PUBLIC HEALTH"/>
    <n v="13180.12"/>
    <n v="13180.12"/>
    <x v="0"/>
    <s v="VC6000159993"/>
    <s v="042389659"/>
    <x v="0"/>
    <s v="MM3"/>
  </r>
  <r>
    <n v="2017"/>
    <s v="DPH"/>
    <s v="DEPARTMENT OF PUBLIC HEALTH"/>
    <n v="8472.16"/>
    <n v="8472.16"/>
    <x v="0"/>
    <s v="VC6000159993"/>
    <s v="042389659"/>
    <x v="0"/>
    <s v="MM3"/>
  </r>
  <r>
    <n v="2017"/>
    <s v="DPH"/>
    <s v="DEPARTMENT OF PUBLIC HEALTH"/>
    <n v="13605.69"/>
    <n v="13605.69"/>
    <x v="0"/>
    <s v="VC6000159993"/>
    <s v="042389659"/>
    <x v="0"/>
    <s v="MM3"/>
  </r>
  <r>
    <n v="2017"/>
    <s v="DPH"/>
    <s v="DEPARTMENT OF PUBLIC HEALTH"/>
    <n v="10059.549999999999"/>
    <n v="10059.549999999999"/>
    <x v="1"/>
    <s v="VC6000159388"/>
    <s v="042317215"/>
    <x v="21"/>
    <s v="MM3"/>
  </r>
  <r>
    <n v="2017"/>
    <s v="DPH"/>
    <s v="DEPARTMENT OF PUBLIC HEALTH"/>
    <n v="4036.55"/>
    <n v="4036.55"/>
    <x v="0"/>
    <s v="VC6000171133"/>
    <s v="042897447"/>
    <x v="4"/>
    <s v="MM3"/>
  </r>
  <r>
    <n v="2017"/>
    <s v="DPH"/>
    <s v="DEPARTMENT OF PUBLIC HEALTH"/>
    <n v="1170.54"/>
    <n v="1170.54"/>
    <x v="0"/>
    <s v="VC6000161459"/>
    <s v="042477820"/>
    <x v="3"/>
    <s v="M03"/>
  </r>
  <r>
    <n v="2017"/>
    <s v="DPH"/>
    <s v="DEPARTMENT OF PUBLIC HEALTH"/>
    <n v="3995.29"/>
    <n v="3995.29"/>
    <x v="0"/>
    <s v="VC6000156807"/>
    <s v="042081870"/>
    <x v="13"/>
    <s v="M03"/>
  </r>
  <r>
    <n v="2017"/>
    <s v="DPH"/>
    <s v="DEPARTMENT OF PUBLIC HEALTH"/>
    <n v="3379.22"/>
    <n v="3379.22"/>
    <x v="0"/>
    <s v="VC6000227074"/>
    <s v="222525437"/>
    <x v="18"/>
    <s v="M03"/>
  </r>
  <r>
    <n v="2017"/>
    <s v="DPH"/>
    <s v="DEPARTMENT OF PUBLIC HEALTH"/>
    <n v="6505.84"/>
    <n v="6505.84"/>
    <x v="0"/>
    <s v="VC6000162158"/>
    <s v="042505146"/>
    <x v="6"/>
    <s v="M03"/>
  </r>
  <r>
    <n v="2017"/>
    <s v="DPH"/>
    <s v="DEPARTMENT OF PUBLIC HEALTH"/>
    <n v="4754.76"/>
    <n v="4754.76"/>
    <x v="0"/>
    <s v="VC6000230139"/>
    <s v="237161463"/>
    <x v="17"/>
    <s v="M03"/>
  </r>
  <r>
    <n v="2017"/>
    <s v="DPH"/>
    <s v="DEPARTMENT OF PUBLIC HEALTH"/>
    <n v="15053.74"/>
    <n v="15053.74"/>
    <x v="0"/>
    <s v="VC6000227074"/>
    <s v="222525437"/>
    <x v="18"/>
    <s v="M03"/>
  </r>
  <r>
    <n v="2017"/>
    <s v="DPH"/>
    <s v="DEPARTMENT OF PUBLIC HEALTH"/>
    <n v="5414.62"/>
    <n v="5414.62"/>
    <x v="0"/>
    <s v="VC6000159993"/>
    <s v="042389659"/>
    <x v="0"/>
    <s v="MM3"/>
  </r>
  <r>
    <n v="2017"/>
    <s v="DPH"/>
    <s v="DEPARTMENT OF PUBLIC HEALTH"/>
    <n v="2336.9899999999998"/>
    <n v="2336.9899999999998"/>
    <x v="0"/>
    <s v="VC6000159993"/>
    <s v="042389659"/>
    <x v="0"/>
    <s v="MM3"/>
  </r>
  <r>
    <n v="2017"/>
    <s v="DPH"/>
    <s v="DEPARTMENT OF PUBLIC HEALTH"/>
    <n v="11477.13"/>
    <n v="11477.13"/>
    <x v="0"/>
    <s v="VC6000164690"/>
    <s v="042626179"/>
    <x v="7"/>
    <s v="M03"/>
  </r>
  <r>
    <n v="2017"/>
    <s v="DPH"/>
    <s v="DEPARTMENT OF PUBLIC HEALTH"/>
    <n v="7547.72"/>
    <n v="7547.72"/>
    <x v="0"/>
    <s v="VC6000164690"/>
    <s v="042626179"/>
    <x v="7"/>
    <s v="M03"/>
  </r>
  <r>
    <n v="2017"/>
    <s v="DPH"/>
    <s v="DEPARTMENT OF PUBLIC HEALTH"/>
    <n v="1611.43"/>
    <n v="1611.43"/>
    <x v="0"/>
    <s v="VC6000163574"/>
    <s v="042575322"/>
    <x v="2"/>
    <s v="M03"/>
  </r>
  <r>
    <n v="2017"/>
    <s v="DPH"/>
    <s v="DEPARTMENT OF PUBLIC HEALTH"/>
    <n v="24085.57"/>
    <n v="24085.57"/>
    <x v="1"/>
    <s v="VC6000192182"/>
    <s v="046002778"/>
    <x v="9"/>
    <s v="MM3"/>
  </r>
  <r>
    <n v="2017"/>
    <s v="DPH"/>
    <s v="DEPARTMENT OF PUBLIC HEALTH"/>
    <n v="1846.89"/>
    <n v="1846.89"/>
    <x v="0"/>
    <s v="VC6000230139"/>
    <s v="237161463"/>
    <x v="17"/>
    <s v="MM3"/>
  </r>
  <r>
    <n v="2017"/>
    <s v="DPH"/>
    <s v="DEPARTMENT OF PUBLIC HEALTH"/>
    <n v="9697.9599999999991"/>
    <n v="9697.9599999999991"/>
    <x v="0"/>
    <s v="VC6000188043"/>
    <s v="043487833"/>
    <x v="22"/>
    <s v="M03"/>
  </r>
  <r>
    <n v="2017"/>
    <s v="DPH"/>
    <s v="DEPARTMENT OF PUBLIC HEALTH"/>
    <n v="10272.32"/>
    <n v="10272.32"/>
    <x v="0"/>
    <s v="VC6000164596"/>
    <s v="042622756"/>
    <x v="15"/>
    <s v="M03"/>
  </r>
  <r>
    <n v="2017"/>
    <s v="DPH"/>
    <s v="DEPARTMENT OF PUBLIC HEALTH"/>
    <n v="5229.18"/>
    <n v="5229.18"/>
    <x v="0"/>
    <s v="VC6000230139"/>
    <s v="237161463"/>
    <x v="17"/>
    <s v="MM3"/>
  </r>
  <r>
    <n v="2017"/>
    <s v="DPH"/>
    <s v="DEPARTMENT OF PUBLIC HEALTH"/>
    <n v="8906.32"/>
    <n v="8906.32"/>
    <x v="2"/>
    <s v="VC6000227808"/>
    <s v="223223641"/>
    <x v="10"/>
    <s v="M03"/>
  </r>
  <r>
    <n v="2017"/>
    <s v="DPH"/>
    <s v="DEPARTMENT OF PUBLIC HEALTH"/>
    <n v="5674.83"/>
    <n v="5674.83"/>
    <x v="0"/>
    <s v="VC6000165492"/>
    <s v="042661664"/>
    <x v="11"/>
    <s v="M03"/>
  </r>
  <r>
    <n v="2017"/>
    <s v="DPH"/>
    <s v="DEPARTMENT OF PUBLIC HEALTH"/>
    <n v="10621.34"/>
    <n v="31864.02"/>
    <x v="0"/>
    <s v="VC6000230090"/>
    <s v="237110106"/>
    <x v="26"/>
    <s v="M03"/>
  </r>
  <r>
    <n v="2017"/>
    <s v="DPH"/>
    <s v="DEPARTMENT OF PUBLIC HEALTH"/>
    <n v="3917.4"/>
    <n v="3917.4"/>
    <x v="0"/>
    <s v="VC6000160504"/>
    <s v="042437107"/>
    <x v="16"/>
    <s v="M03"/>
  </r>
  <r>
    <n v="2017"/>
    <s v="DPH"/>
    <s v="DEPARTMENT OF PUBLIC HEALTH"/>
    <n v="22806.35"/>
    <n v="22806.35"/>
    <x v="0"/>
    <s v="VC6000161309"/>
    <s v="042472126"/>
    <x v="20"/>
    <s v="MM3"/>
  </r>
  <r>
    <n v="2017"/>
    <s v="DPH"/>
    <s v="DEPARTMENT OF PUBLIC HEALTH"/>
    <n v="17471.14"/>
    <n v="17471.14"/>
    <x v="1"/>
    <s v="VC6000159388"/>
    <s v="042317215"/>
    <x v="21"/>
    <s v="MM3"/>
  </r>
  <r>
    <n v="2017"/>
    <s v="DPH"/>
    <s v="DEPARTMENT OF PUBLIC HEALTH"/>
    <n v="8430.77"/>
    <n v="8430.77"/>
    <x v="0"/>
    <s v="VC6000188043"/>
    <s v="043487833"/>
    <x v="22"/>
    <s v="M03"/>
  </r>
  <r>
    <n v="2017"/>
    <s v="DPH"/>
    <s v="DEPARTMENT OF PUBLIC HEALTH"/>
    <n v="3476.77"/>
    <n v="3476.77"/>
    <x v="0"/>
    <s v="VC6000162415"/>
    <s v="042516093"/>
    <x v="1"/>
    <s v="MM3"/>
  </r>
  <r>
    <n v="2017"/>
    <s v="DPH"/>
    <s v="DEPARTMENT OF PUBLIC HEALTH"/>
    <n v="3642.32"/>
    <n v="10926.96"/>
    <x v="0"/>
    <s v="VC6000162415"/>
    <s v="042516093"/>
    <x v="1"/>
    <s v="MM3"/>
  </r>
  <r>
    <n v="2017"/>
    <s v="DPH"/>
    <s v="DEPARTMENT OF PUBLIC HEALTH"/>
    <n v="6378.73"/>
    <n v="6378.73"/>
    <x v="0"/>
    <s v="VC6000156807"/>
    <s v="042081870"/>
    <x v="13"/>
    <s v="M03"/>
  </r>
  <r>
    <n v="2017"/>
    <s v="DPH"/>
    <s v="DEPARTMENT OF PUBLIC HEALTH"/>
    <n v="16788.79"/>
    <n v="16788.79"/>
    <x v="0"/>
    <s v="VC6000161988"/>
    <s v="042498329"/>
    <x v="5"/>
    <s v="M03"/>
  </r>
  <r>
    <n v="2017"/>
    <s v="DPH"/>
    <s v="DEPARTMENT OF PUBLIC HEALTH"/>
    <n v="22771.21"/>
    <n v="22771.21"/>
    <x v="0"/>
    <s v="VC6000162415"/>
    <s v="042516093"/>
    <x v="1"/>
    <s v="MM3"/>
  </r>
  <r>
    <n v="2017"/>
    <s v="DPH"/>
    <s v="DEPARTMENT OF PUBLIC HEALTH"/>
    <n v="17043.98"/>
    <n v="17043.98"/>
    <x v="0"/>
    <s v="VC6000227074"/>
    <s v="222525437"/>
    <x v="18"/>
    <s v="M03"/>
  </r>
  <r>
    <n v="2017"/>
    <s v="DPH"/>
    <s v="DEPARTMENT OF PUBLIC HEALTH"/>
    <n v="12894.27"/>
    <n v="12894.27"/>
    <x v="0"/>
    <s v="VC6000159993"/>
    <s v="042389659"/>
    <x v="0"/>
    <s v="MM3"/>
  </r>
  <r>
    <n v="2017"/>
    <s v="DPH"/>
    <s v="DEPARTMENT OF PUBLIC HEALTH"/>
    <n v="14198.16"/>
    <n v="14198.16"/>
    <x v="0"/>
    <s v="VC6000227074"/>
    <s v="222525437"/>
    <x v="18"/>
    <s v="M03"/>
  </r>
  <r>
    <n v="2017"/>
    <s v="DPH"/>
    <s v="DEPARTMENT OF PUBLIC HEALTH"/>
    <n v="4158.51"/>
    <n v="4158.51"/>
    <x v="0"/>
    <s v="VC6000160504"/>
    <s v="042437107"/>
    <x v="16"/>
    <s v="M03"/>
  </r>
  <r>
    <n v="2017"/>
    <s v="DPH"/>
    <s v="DEPARTMENT OF PUBLIC HEALTH"/>
    <n v="8221.92"/>
    <n v="8221.92"/>
    <x v="0"/>
    <s v="VC6000188043"/>
    <s v="043487833"/>
    <x v="22"/>
    <s v="M03"/>
  </r>
  <r>
    <n v="2017"/>
    <s v="DPH"/>
    <s v="DEPARTMENT OF PUBLIC HEALTH"/>
    <n v="8685.5300000000007"/>
    <n v="8685.5300000000007"/>
    <x v="0"/>
    <s v="VC6000188043"/>
    <s v="043487833"/>
    <x v="22"/>
    <s v="M03"/>
  </r>
  <r>
    <n v="2017"/>
    <s v="DPH"/>
    <s v="DEPARTMENT OF PUBLIC HEALTH"/>
    <n v="16805.419999999998"/>
    <n v="16805.419999999998"/>
    <x v="0"/>
    <s v="VC6000161988"/>
    <s v="042498329"/>
    <x v="5"/>
    <s v="M03"/>
  </r>
  <r>
    <n v="2017"/>
    <s v="DPH"/>
    <s v="DEPARTMENT OF PUBLIC HEALTH"/>
    <n v="9113.51"/>
    <n v="9113.51"/>
    <x v="0"/>
    <s v="VC6000159993"/>
    <s v="042389659"/>
    <x v="0"/>
    <s v="MM3"/>
  </r>
  <r>
    <n v="2017"/>
    <s v="DPH"/>
    <s v="DEPARTMENT OF PUBLIC HEALTH"/>
    <n v="7012.01"/>
    <n v="7012.01"/>
    <x v="2"/>
    <s v="VC6000161309"/>
    <s v="042472126"/>
    <x v="20"/>
    <s v="M03"/>
  </r>
  <r>
    <n v="2017"/>
    <s v="DPH"/>
    <s v="DEPARTMENT OF PUBLIC HEALTH"/>
    <n v="4361.34"/>
    <n v="4361.34"/>
    <x v="0"/>
    <s v="VC6000161309"/>
    <s v="042472126"/>
    <x v="20"/>
    <s v="M03"/>
  </r>
  <r>
    <n v="2017"/>
    <s v="DPH"/>
    <s v="DEPARTMENT OF PUBLIC HEALTH"/>
    <n v="9152.85"/>
    <n v="9152.85"/>
    <x v="0"/>
    <s v="VC6000159993"/>
    <s v="042389659"/>
    <x v="0"/>
    <s v="MM3"/>
  </r>
  <r>
    <n v="2017"/>
    <s v="DPH"/>
    <s v="DEPARTMENT OF PUBLIC HEALTH"/>
    <n v="3654.05"/>
    <n v="3654.05"/>
    <x v="0"/>
    <s v="VC6000156807"/>
    <s v="042081870"/>
    <x v="13"/>
    <s v="M03"/>
  </r>
  <r>
    <n v="2017"/>
    <s v="DPH"/>
    <s v="DEPARTMENT OF PUBLIC HEALTH"/>
    <n v="0"/>
    <n v="2309.88"/>
    <x v="0"/>
    <s v="VC6000175663"/>
    <s v="043086647"/>
    <x v="8"/>
    <s v="M03"/>
  </r>
  <r>
    <n v="2017"/>
    <s v="DPH"/>
    <s v="DEPARTMENT OF PUBLIC HEALTH"/>
    <n v="25508.26"/>
    <n v="25508.26"/>
    <x v="1"/>
    <s v="VC6000192182"/>
    <s v="046002778"/>
    <x v="9"/>
    <s v="MM3"/>
  </r>
  <r>
    <n v="2017"/>
    <s v="DPH"/>
    <s v="DEPARTMENT OF PUBLIC HEALTH"/>
    <n v="1471.23"/>
    <n v="1471.23"/>
    <x v="0"/>
    <s v="VC6000161309"/>
    <s v="042472126"/>
    <x v="20"/>
    <s v="M03"/>
  </r>
  <r>
    <n v="2017"/>
    <s v="DPH"/>
    <s v="DEPARTMENT OF PUBLIC HEALTH"/>
    <n v="0"/>
    <n v="-4987.95"/>
    <x v="0"/>
    <s v="VC6000188043"/>
    <s v="043487833"/>
    <x v="22"/>
    <s v="M03"/>
  </r>
  <r>
    <n v="2017"/>
    <s v="DPH"/>
    <s v="DEPARTMENT OF PUBLIC HEALTH"/>
    <n v="0"/>
    <n v="-19520.27"/>
    <x v="0"/>
    <s v="VC6000162158"/>
    <s v="042505146"/>
    <x v="6"/>
    <s v="M03"/>
  </r>
  <r>
    <n v="2017"/>
    <s v="DPH"/>
    <s v="DEPARTMENT OF PUBLIC HEALTH"/>
    <n v="17066.060000000001"/>
    <n v="17066.060000000001"/>
    <x v="0"/>
    <s v="VC6000227074"/>
    <s v="222525437"/>
    <x v="18"/>
    <s v="M03"/>
  </r>
  <r>
    <n v="2017"/>
    <s v="DPH"/>
    <s v="DEPARTMENT OF PUBLIC HEALTH"/>
    <n v="15809.12"/>
    <n v="15809.12"/>
    <x v="0"/>
    <s v="VC6000175663"/>
    <s v="043086647"/>
    <x v="8"/>
    <s v="M03"/>
  </r>
  <r>
    <n v="2017"/>
    <s v="DPH"/>
    <s v="DEPARTMENT OF PUBLIC HEALTH"/>
    <n v="6476.55"/>
    <n v="6476.55"/>
    <x v="2"/>
    <s v="VC6000227808"/>
    <s v="223223641"/>
    <x v="10"/>
    <s v="M03"/>
  </r>
  <r>
    <n v="2017"/>
    <s v="DPH"/>
    <s v="DEPARTMENT OF PUBLIC HEALTH"/>
    <n v="783.99"/>
    <n v="783.99"/>
    <x v="0"/>
    <s v="VC6000163574"/>
    <s v="042575322"/>
    <x v="2"/>
    <s v="M03"/>
  </r>
  <r>
    <n v="2017"/>
    <s v="DPH"/>
    <s v="DEPARTMENT OF PUBLIC HEALTH"/>
    <n v="2562.88"/>
    <n v="2562.88"/>
    <x v="0"/>
    <s v="VC6000161459"/>
    <s v="042477820"/>
    <x v="3"/>
    <s v="M03"/>
  </r>
  <r>
    <n v="2017"/>
    <s v="DPH"/>
    <s v="DEPARTMENT OF PUBLIC HEALTH"/>
    <n v="1676.64"/>
    <n v="1676.64"/>
    <x v="2"/>
    <s v="VC6000227808"/>
    <s v="223223641"/>
    <x v="10"/>
    <s v="M03"/>
  </r>
  <r>
    <n v="2017"/>
    <s v="DPH"/>
    <s v="DEPARTMENT OF PUBLIC HEALTH"/>
    <n v="10850.06"/>
    <n v="10850.06"/>
    <x v="0"/>
    <s v="VC6000159993"/>
    <s v="042389659"/>
    <x v="0"/>
    <s v="MM3"/>
  </r>
  <r>
    <n v="2017"/>
    <s v="DPH"/>
    <s v="DEPARTMENT OF PUBLIC HEALTH"/>
    <n v="8435.7900000000009"/>
    <n v="8435.7900000000009"/>
    <x v="0"/>
    <s v="VC6000164690"/>
    <s v="042626179"/>
    <x v="7"/>
    <s v="M03"/>
  </r>
  <r>
    <n v="2017"/>
    <s v="DPH"/>
    <s v="DEPARTMENT OF PUBLIC HEALTH"/>
    <n v="2476.09"/>
    <n v="2476.09"/>
    <x v="0"/>
    <s v="VC6000230169"/>
    <s v="237193288"/>
    <x v="24"/>
    <s v="M03"/>
  </r>
  <r>
    <n v="2017"/>
    <s v="DPH"/>
    <s v="DEPARTMENT OF PUBLIC HEALTH"/>
    <n v="2114.8000000000002"/>
    <n v="2114.8000000000002"/>
    <x v="0"/>
    <s v="VC6000164596"/>
    <s v="042622756"/>
    <x v="15"/>
    <s v="M03"/>
  </r>
  <r>
    <n v="2017"/>
    <s v="DPH"/>
    <s v="DEPARTMENT OF PUBLIC HEALTH"/>
    <n v="906.22"/>
    <n v="906.22"/>
    <x v="0"/>
    <s v="VC6000175582"/>
    <s v="043082352"/>
    <x v="23"/>
    <s v="M03"/>
  </r>
  <r>
    <n v="2017"/>
    <s v="DPH"/>
    <s v="DEPARTMENT OF PUBLIC HEALTH"/>
    <n v="16853.439999999999"/>
    <n v="16853.439999999999"/>
    <x v="0"/>
    <s v="VC6000161988"/>
    <s v="042498329"/>
    <x v="5"/>
    <s v="M03"/>
  </r>
  <r>
    <n v="2017"/>
    <s v="DPH"/>
    <s v="DEPARTMENT OF PUBLIC HEALTH"/>
    <n v="7139.72"/>
    <n v="7139.72"/>
    <x v="2"/>
    <s v="VC6000161309"/>
    <s v="042472126"/>
    <x v="20"/>
    <s v="M03"/>
  </r>
  <r>
    <n v="2017"/>
    <s v="DPH"/>
    <s v="DEPARTMENT OF PUBLIC HEALTH"/>
    <n v="10175.4"/>
    <n v="20350.8"/>
    <x v="0"/>
    <s v="VC6000230090"/>
    <s v="237110106"/>
    <x v="26"/>
    <s v="M03"/>
  </r>
  <r>
    <n v="2017"/>
    <s v="DPH"/>
    <s v="DEPARTMENT OF PUBLIC HEALTH"/>
    <n v="7787.01"/>
    <n v="7787.01"/>
    <x v="0"/>
    <s v="VC6000164690"/>
    <s v="042626179"/>
    <x v="7"/>
    <s v="M03"/>
  </r>
  <r>
    <n v="2017"/>
    <s v="DPH"/>
    <s v="DEPARTMENT OF PUBLIC HEALTH"/>
    <n v="8243.86"/>
    <n v="8243.86"/>
    <x v="0"/>
    <s v="VC6000188043"/>
    <s v="043487833"/>
    <x v="22"/>
    <s v="M03"/>
  </r>
  <r>
    <n v="2017"/>
    <s v="DPH"/>
    <s v="DEPARTMENT OF PUBLIC HEALTH"/>
    <n v="10580.8"/>
    <n v="10580.8"/>
    <x v="0"/>
    <s v="VC6000159993"/>
    <s v="042389659"/>
    <x v="0"/>
    <s v="MM3"/>
  </r>
  <r>
    <n v="2017"/>
    <s v="DPH"/>
    <s v="DEPARTMENT OF PUBLIC HEALTH"/>
    <n v="2949.45"/>
    <n v="2949.45"/>
    <x v="0"/>
    <s v="VC6000156807"/>
    <s v="042081870"/>
    <x v="13"/>
    <s v="M03"/>
  </r>
  <r>
    <n v="2017"/>
    <s v="DPH"/>
    <s v="DEPARTMENT OF PUBLIC HEALTH"/>
    <n v="16.12"/>
    <n v="16.12"/>
    <x v="0"/>
    <s v="VC6000156807"/>
    <s v="042081870"/>
    <x v="13"/>
    <s v="M03"/>
  </r>
  <r>
    <n v="2017"/>
    <s v="DPH"/>
    <s v="DEPARTMENT OF PUBLIC HEALTH"/>
    <n v="14356.81"/>
    <n v="14356.81"/>
    <x v="0"/>
    <s v="VC6000159993"/>
    <s v="042389659"/>
    <x v="0"/>
    <s v="MM3"/>
  </r>
  <r>
    <n v="2017"/>
    <s v="DPH"/>
    <s v="DEPARTMENT OF PUBLIC HEALTH"/>
    <n v="1319.91"/>
    <n v="1319.91"/>
    <x v="0"/>
    <s v="VC6000161459"/>
    <s v="042477820"/>
    <x v="3"/>
    <s v="M03"/>
  </r>
  <r>
    <n v="2017"/>
    <s v="DPH"/>
    <s v="DEPARTMENT OF PUBLIC HEALTH"/>
    <n v="1211.32"/>
    <n v="1211.32"/>
    <x v="0"/>
    <s v="VC6000230169"/>
    <s v="237193288"/>
    <x v="24"/>
    <s v="M03"/>
  </r>
  <r>
    <n v="2017"/>
    <s v="DPH"/>
    <s v="DEPARTMENT OF PUBLIC HEALTH"/>
    <n v="8965.14"/>
    <n v="8965.14"/>
    <x v="0"/>
    <s v="VC6000171133"/>
    <s v="042897447"/>
    <x v="4"/>
    <s v="MM3"/>
  </r>
  <r>
    <n v="2017"/>
    <s v="DPH"/>
    <s v="DEPARTMENT OF PUBLIC HEALTH"/>
    <n v="7369.3"/>
    <n v="7369.3"/>
    <x v="0"/>
    <s v="VC6000164690"/>
    <s v="042626179"/>
    <x v="7"/>
    <s v="M03"/>
  </r>
  <r>
    <n v="2017"/>
    <s v="DPH"/>
    <s v="DEPARTMENT OF PUBLIC HEALTH"/>
    <n v="3528.64"/>
    <n v="3528.64"/>
    <x v="0"/>
    <s v="VC6000164596"/>
    <s v="042622756"/>
    <x v="15"/>
    <s v="M03"/>
  </r>
  <r>
    <n v="2017"/>
    <s v="DPH"/>
    <s v="DEPARTMENT OF PUBLIC HEALTH"/>
    <n v="7780.69"/>
    <n v="7780.69"/>
    <x v="2"/>
    <s v="VC6000227808"/>
    <s v="223223641"/>
    <x v="10"/>
    <s v="M03"/>
  </r>
  <r>
    <n v="2017"/>
    <s v="DPH"/>
    <s v="DEPARTMENT OF PUBLIC HEALTH"/>
    <n v="8654.74"/>
    <n v="8654.74"/>
    <x v="0"/>
    <s v="VC6000188043"/>
    <s v="043487833"/>
    <x v="22"/>
    <s v="M03"/>
  </r>
  <r>
    <n v="2017"/>
    <s v="DPH"/>
    <s v="DEPARTMENT OF PUBLIC HEALTH"/>
    <n v="15032.78"/>
    <n v="15032.78"/>
    <x v="0"/>
    <s v="VC6000175663"/>
    <s v="043086647"/>
    <x v="8"/>
    <s v="M03"/>
  </r>
  <r>
    <n v="2017"/>
    <s v="DPH"/>
    <s v="DEPARTMENT OF PUBLIC HEALTH"/>
    <n v="7989.58"/>
    <n v="7989.58"/>
    <x v="0"/>
    <s v="VC6000162622"/>
    <s v="042526194"/>
    <x v="14"/>
    <s v="MM3"/>
  </r>
  <r>
    <n v="2017"/>
    <s v="DPH"/>
    <s v="DEPARTMENT OF PUBLIC HEALTH"/>
    <n v="9028.43"/>
    <n v="9028.43"/>
    <x v="0"/>
    <s v="VC6000164596"/>
    <s v="042622756"/>
    <x v="15"/>
    <s v="M03"/>
  </r>
  <r>
    <n v="2017"/>
    <s v="DPH"/>
    <s v="DEPARTMENT OF PUBLIC HEALTH"/>
    <n v="7384.17"/>
    <n v="7384.17"/>
    <x v="0"/>
    <s v="VC6000230139"/>
    <s v="237161463"/>
    <x v="17"/>
    <s v="M03"/>
  </r>
  <r>
    <n v="2017"/>
    <s v="DPH"/>
    <s v="DEPARTMENT OF PUBLIC HEALTH"/>
    <n v="5561.05"/>
    <n v="5561.05"/>
    <x v="0"/>
    <s v="VC6000159993"/>
    <s v="042389659"/>
    <x v="0"/>
    <s v="MM3"/>
  </r>
  <r>
    <n v="2017"/>
    <s v="DPH"/>
    <s v="DEPARTMENT OF PUBLIC HEALTH"/>
    <n v="2986.78"/>
    <n v="2986.78"/>
    <x v="0"/>
    <s v="VC6000171133"/>
    <s v="042897447"/>
    <x v="4"/>
    <s v="MM3"/>
  </r>
  <r>
    <n v="2017"/>
    <s v="DPH"/>
    <s v="DEPARTMENT OF PUBLIC HEALTH"/>
    <n v="2182.98"/>
    <n v="2182.98"/>
    <x v="0"/>
    <s v="VC6000230169"/>
    <s v="237193288"/>
    <x v="24"/>
    <s v="M03"/>
  </r>
  <r>
    <n v="2017"/>
    <s v="DPH"/>
    <s v="DEPARTMENT OF PUBLIC HEALTH"/>
    <n v="6506.54"/>
    <n v="6506.54"/>
    <x v="0"/>
    <s v="VC6000162158"/>
    <s v="042505146"/>
    <x v="6"/>
    <s v="M03"/>
  </r>
  <r>
    <n v="2017"/>
    <s v="DPH"/>
    <s v="DEPARTMENT OF PUBLIC HEALTH"/>
    <n v="2768"/>
    <n v="2768"/>
    <x v="0"/>
    <s v="VC6000156807"/>
    <s v="042081870"/>
    <x v="13"/>
    <s v="M03"/>
  </r>
  <r>
    <n v="2017"/>
    <s v="DPH"/>
    <s v="DEPARTMENT OF PUBLIC HEALTH"/>
    <n v="12599.68"/>
    <n v="12599.68"/>
    <x v="0"/>
    <s v="VC6000159993"/>
    <s v="042389659"/>
    <x v="0"/>
    <s v="MM3"/>
  </r>
  <r>
    <n v="2017"/>
    <s v="DPH"/>
    <s v="DEPARTMENT OF PUBLIC HEALTH"/>
    <n v="8993.1200000000008"/>
    <n v="8993.1200000000008"/>
    <x v="0"/>
    <s v="VC6000230090"/>
    <s v="237110106"/>
    <x v="26"/>
    <s v="M03"/>
  </r>
  <r>
    <n v="2017"/>
    <s v="DPH"/>
    <s v="DEPARTMENT OF PUBLIC HEALTH"/>
    <n v="5938.7"/>
    <n v="5938.7"/>
    <x v="1"/>
    <s v="VC6000159388"/>
    <s v="042317215"/>
    <x v="21"/>
    <s v="MM3"/>
  </r>
  <r>
    <n v="2017"/>
    <s v="DPH"/>
    <s v="DEPARTMENT OF PUBLIC HEALTH"/>
    <n v="7274.71"/>
    <n v="7274.71"/>
    <x v="0"/>
    <s v="VC6000162622"/>
    <s v="042526194"/>
    <x v="14"/>
    <s v="MM3"/>
  </r>
  <r>
    <n v="2017"/>
    <s v="DPH"/>
    <s v="DEPARTMENT OF PUBLIC HEALTH"/>
    <n v="5021.0600000000004"/>
    <n v="5021.0600000000004"/>
    <x v="0"/>
    <s v="VC6000230139"/>
    <s v="237161463"/>
    <x v="17"/>
    <s v="MM3"/>
  </r>
  <r>
    <n v="2017"/>
    <s v="DPH"/>
    <s v="DEPARTMENT OF PUBLIC HEALTH"/>
    <n v="9312.33"/>
    <n v="9312.33"/>
    <x v="0"/>
    <s v="VC6000164596"/>
    <s v="042622756"/>
    <x v="15"/>
    <s v="M03"/>
  </r>
  <r>
    <n v="2017"/>
    <s v="DPH"/>
    <s v="DEPARTMENT OF PUBLIC HEALTH"/>
    <n v="5485"/>
    <n v="5485"/>
    <x v="0"/>
    <s v="VC6000161309"/>
    <s v="042472126"/>
    <x v="20"/>
    <s v="M03"/>
  </r>
  <r>
    <n v="2017"/>
    <s v="DPH"/>
    <s v="DEPARTMENT OF PUBLIC HEALTH"/>
    <n v="-224.23"/>
    <n v="-224.23"/>
    <x v="0"/>
    <s v="VC6000164596"/>
    <s v="042622756"/>
    <x v="15"/>
    <s v="M03"/>
  </r>
  <r>
    <n v="2017"/>
    <s v="DPH"/>
    <s v="DEPARTMENT OF PUBLIC HEALTH"/>
    <n v="7534.25"/>
    <n v="7534.25"/>
    <x v="2"/>
    <s v="VC6000161309"/>
    <s v="042472126"/>
    <x v="20"/>
    <s v="M03"/>
  </r>
  <r>
    <n v="2017"/>
    <s v="DPH"/>
    <s v="DEPARTMENT OF PUBLIC HEALTH"/>
    <n v="0"/>
    <n v="253.21"/>
    <x v="0"/>
    <s v="VC6000161988"/>
    <s v="042498329"/>
    <x v="5"/>
    <s v="M03"/>
  </r>
  <r>
    <n v="2017"/>
    <s v="DPH"/>
    <s v="DEPARTMENT OF PUBLIC HEALTH"/>
    <n v="25615.5"/>
    <n v="25615.5"/>
    <x v="1"/>
    <s v="VC6000192182"/>
    <s v="046002778"/>
    <x v="9"/>
    <s v="MM3"/>
  </r>
  <r>
    <n v="2017"/>
    <s v="DPH"/>
    <s v="DEPARTMENT OF PUBLIC HEALTH"/>
    <n v="0"/>
    <n v="3289.35"/>
    <x v="0"/>
    <s v="VC6000164690"/>
    <s v="042626179"/>
    <x v="7"/>
    <s v="M03"/>
  </r>
  <r>
    <n v="2017"/>
    <s v="DPH"/>
    <s v="DEPARTMENT OF PUBLIC HEALTH"/>
    <n v="4420.8100000000004"/>
    <n v="4420.8100000000004"/>
    <x v="0"/>
    <s v="VC6000164690"/>
    <s v="042626179"/>
    <x v="7"/>
    <s v="M03"/>
  </r>
  <r>
    <n v="2017"/>
    <s v="DPH"/>
    <s v="DEPARTMENT OF PUBLIC HEALTH"/>
    <n v="6790.44"/>
    <n v="6790.44"/>
    <x v="0"/>
    <s v="VC6000164690"/>
    <s v="042626179"/>
    <x v="7"/>
    <s v="M03"/>
  </r>
  <r>
    <n v="2017"/>
    <s v="DPH"/>
    <s v="DEPARTMENT OF PUBLIC HEALTH"/>
    <n v="10967.23"/>
    <n v="10967.23"/>
    <x v="0"/>
    <s v="VC6000230090"/>
    <s v="237110106"/>
    <x v="26"/>
    <s v="M03"/>
  </r>
  <r>
    <n v="2017"/>
    <s v="DPH"/>
    <s v="DEPARTMENT OF PUBLIC HEALTH"/>
    <n v="13923.18"/>
    <n v="13923.18"/>
    <x v="0"/>
    <s v="VC6000161988"/>
    <s v="042498329"/>
    <x v="5"/>
    <s v="M03"/>
  </r>
  <r>
    <n v="2017"/>
    <s v="DPH"/>
    <s v="DEPARTMENT OF PUBLIC HEALTH"/>
    <n v="4248.51"/>
    <n v="4248.51"/>
    <x v="0"/>
    <s v="VC6000160504"/>
    <s v="042437107"/>
    <x v="16"/>
    <s v="M03"/>
  </r>
  <r>
    <n v="2017"/>
    <s v="DPH"/>
    <s v="DEPARTMENT OF PUBLIC HEALTH"/>
    <n v="8664.2999999999993"/>
    <n v="8664.2999999999993"/>
    <x v="0"/>
    <s v="VC6000188043"/>
    <s v="043487833"/>
    <x v="22"/>
    <s v="M03"/>
  </r>
  <r>
    <n v="2017"/>
    <s v="DPH"/>
    <s v="DEPARTMENT OF PUBLIC HEALTH"/>
    <n v="7730.07"/>
    <n v="7730.07"/>
    <x v="0"/>
    <s v="VC6000162415"/>
    <s v="042516093"/>
    <x v="1"/>
    <s v="MM3"/>
  </r>
  <r>
    <n v="2017"/>
    <s v="DPH"/>
    <s v="DEPARTMENT OF PUBLIC HEALTH"/>
    <n v="3636.14"/>
    <n v="3636.14"/>
    <x v="0"/>
    <s v="VC6000171133"/>
    <s v="042897447"/>
    <x v="4"/>
    <s v="MM3"/>
  </r>
  <r>
    <n v="2017"/>
    <s v="DPH"/>
    <s v="DEPARTMENT OF PUBLIC HEALTH"/>
    <n v="5322.88"/>
    <n v="5322.88"/>
    <x v="2"/>
    <s v="VC6000227808"/>
    <s v="223223641"/>
    <x v="10"/>
    <s v="M03"/>
  </r>
  <r>
    <n v="2017"/>
    <s v="DPH"/>
    <s v="DEPARTMENT OF PUBLIC HEALTH"/>
    <n v="2520.61"/>
    <n v="2520.61"/>
    <x v="0"/>
    <s v="VC6000164596"/>
    <s v="042622756"/>
    <x v="15"/>
    <s v="M03"/>
  </r>
  <r>
    <n v="2017"/>
    <s v="DPH"/>
    <s v="DEPARTMENT OF PUBLIC HEALTH"/>
    <n v="4397.76"/>
    <n v="4397.76"/>
    <x v="0"/>
    <s v="VC6000162415"/>
    <s v="042516093"/>
    <x v="1"/>
    <s v="MM3"/>
  </r>
  <r>
    <n v="2017"/>
    <s v="DPH"/>
    <s v="DEPARTMENT OF PUBLIC HEALTH"/>
    <n v="19359.48"/>
    <n v="19359.48"/>
    <x v="0"/>
    <s v="VC6000162415"/>
    <s v="042516093"/>
    <x v="1"/>
    <s v="MM3"/>
  </r>
  <r>
    <n v="2017"/>
    <s v="DPH"/>
    <s v="DEPARTMENT OF PUBLIC HEALTH"/>
    <n v="6014.65"/>
    <n v="6014.65"/>
    <x v="0"/>
    <s v="VC6000164690"/>
    <s v="042626179"/>
    <x v="7"/>
    <s v="M03"/>
  </r>
  <r>
    <n v="2017"/>
    <s v="DPH"/>
    <s v="DEPARTMENT OF PUBLIC HEALTH"/>
    <n v="12168.9"/>
    <n v="12168.9"/>
    <x v="0"/>
    <s v="VC6000227074"/>
    <s v="222525437"/>
    <x v="18"/>
    <s v="M03"/>
  </r>
  <r>
    <n v="2017"/>
    <s v="DPH"/>
    <s v="DEPARTMENT OF PUBLIC HEALTH"/>
    <n v="14281.96"/>
    <n v="14281.96"/>
    <x v="0"/>
    <s v="VC6000164596"/>
    <s v="042622756"/>
    <x v="15"/>
    <s v="M03"/>
  </r>
  <r>
    <n v="2017"/>
    <s v="DPH"/>
    <s v="DEPARTMENT OF PUBLIC HEALTH"/>
    <n v="6813.01"/>
    <n v="6813.01"/>
    <x v="0"/>
    <s v="VC6000161988"/>
    <s v="042498329"/>
    <x v="5"/>
    <s v="M03"/>
  </r>
  <r>
    <n v="2017"/>
    <s v="DPH"/>
    <s v="DEPARTMENT OF PUBLIC HEALTH"/>
    <n v="9892.2199999999993"/>
    <n v="9892.2199999999993"/>
    <x v="2"/>
    <s v="VC6000161309"/>
    <s v="042472126"/>
    <x v="20"/>
    <s v="M03"/>
  </r>
  <r>
    <n v="2017"/>
    <s v="DPH"/>
    <s v="DEPARTMENT OF PUBLIC HEALTH"/>
    <n v="5835.5"/>
    <n v="5835.5"/>
    <x v="0"/>
    <s v="VC6000165492"/>
    <s v="042661664"/>
    <x v="11"/>
    <s v="M03"/>
  </r>
  <r>
    <n v="2017"/>
    <s v="DPH"/>
    <s v="DEPARTMENT OF PUBLIC HEALTH"/>
    <n v="5937.81"/>
    <n v="5937.81"/>
    <x v="0"/>
    <s v="VC6000162622"/>
    <s v="042526194"/>
    <x v="14"/>
    <s v="MM3"/>
  </r>
  <r>
    <n v="2017"/>
    <s v="DPH"/>
    <s v="DEPARTMENT OF PUBLIC HEALTH"/>
    <n v="1614.69"/>
    <n v="1614.69"/>
    <x v="0"/>
    <s v="VC6000163574"/>
    <s v="042575322"/>
    <x v="2"/>
    <s v="M03"/>
  </r>
  <r>
    <n v="2017"/>
    <s v="DPH"/>
    <s v="DEPARTMENT OF PUBLIC HEALTH"/>
    <n v="2823.25"/>
    <n v="2823.25"/>
    <x v="0"/>
    <s v="VC6000159993"/>
    <s v="042389659"/>
    <x v="0"/>
    <s v="MM3"/>
  </r>
  <r>
    <n v="2017"/>
    <s v="DPH"/>
    <s v="DEPARTMENT OF PUBLIC HEALTH"/>
    <n v="5402.23"/>
    <n v="5402.23"/>
    <x v="0"/>
    <s v="VC6000227054"/>
    <s v="222515061"/>
    <x v="19"/>
    <s v="M03"/>
  </r>
  <r>
    <n v="2017"/>
    <s v="DPH"/>
    <s v="DEPARTMENT OF PUBLIC HEALTH"/>
    <n v="0"/>
    <n v="2333.62"/>
    <x v="0"/>
    <s v="VC6000164596"/>
    <s v="042622756"/>
    <x v="15"/>
    <s v="M03"/>
  </r>
  <r>
    <n v="2017"/>
    <s v="DPH"/>
    <s v="DEPARTMENT OF PUBLIC HEALTH"/>
    <n v="5322.99"/>
    <n v="5322.99"/>
    <x v="0"/>
    <s v="VC6000171133"/>
    <s v="042897447"/>
    <x v="4"/>
    <s v="MM3"/>
  </r>
  <r>
    <n v="2017"/>
    <s v="DPH"/>
    <s v="DEPARTMENT OF PUBLIC HEALTH"/>
    <n v="8328.42"/>
    <n v="8328.42"/>
    <x v="0"/>
    <s v="VC6000164690"/>
    <s v="042626179"/>
    <x v="7"/>
    <s v="M03"/>
  </r>
  <r>
    <n v="2017"/>
    <s v="DPH"/>
    <s v="DEPARTMENT OF PUBLIC HEALTH"/>
    <n v="0"/>
    <n v="-19760.11"/>
    <x v="0"/>
    <s v="VC6000161309"/>
    <s v="042472126"/>
    <x v="20"/>
    <s v="MM3"/>
  </r>
  <r>
    <n v="2017"/>
    <s v="DPH"/>
    <s v="DEPARTMENT OF PUBLIC HEALTH"/>
    <n v="2903.51"/>
    <n v="2903.51"/>
    <x v="0"/>
    <s v="VC6000159993"/>
    <s v="042389659"/>
    <x v="0"/>
    <s v="MM3"/>
  </r>
  <r>
    <n v="2017"/>
    <s v="DPH"/>
    <s v="DEPARTMENT OF PUBLIC HEALTH"/>
    <n v="7444.6"/>
    <n v="7444.6"/>
    <x v="0"/>
    <s v="VC6000156807"/>
    <s v="042081870"/>
    <x v="13"/>
    <s v="M03"/>
  </r>
  <r>
    <n v="2017"/>
    <s v="DPH"/>
    <s v="DEPARTMENT OF PUBLIC HEALTH"/>
    <n v="7307.51"/>
    <n v="7307.51"/>
    <x v="2"/>
    <s v="VC6000161309"/>
    <s v="042472126"/>
    <x v="20"/>
    <s v="M03"/>
  </r>
  <r>
    <n v="2017"/>
    <s v="DPH"/>
    <s v="DEPARTMENT OF PUBLIC HEALTH"/>
    <n v="8237.9599999999991"/>
    <n v="8237.9599999999991"/>
    <x v="0"/>
    <s v="VC6000188043"/>
    <s v="043487833"/>
    <x v="22"/>
    <s v="M03"/>
  </r>
  <r>
    <n v="2017"/>
    <s v="DPH"/>
    <s v="DEPARTMENT OF PUBLIC HEALTH"/>
    <n v="2319.6999999999998"/>
    <n v="2319.6999999999998"/>
    <x v="0"/>
    <s v="VC6000230139"/>
    <s v="237161463"/>
    <x v="17"/>
    <s v="MM3"/>
  </r>
  <r>
    <n v="2017"/>
    <s v="DPH"/>
    <s v="DEPARTMENT OF PUBLIC HEALTH"/>
    <n v="4929"/>
    <n v="4929"/>
    <x v="0"/>
    <s v="VC6000165492"/>
    <s v="042661664"/>
    <x v="11"/>
    <s v="M03"/>
  </r>
  <r>
    <n v="2017"/>
    <s v="DPH"/>
    <s v="DEPARTMENT OF PUBLIC HEALTH"/>
    <n v="8275.25"/>
    <n v="8275.25"/>
    <x v="0"/>
    <s v="VC6000164690"/>
    <s v="042626179"/>
    <x v="7"/>
    <s v="M03"/>
  </r>
  <r>
    <n v="2017"/>
    <s v="DPH"/>
    <s v="DEPARTMENT OF PUBLIC HEALTH"/>
    <n v="4440.68"/>
    <n v="4440.68"/>
    <x v="0"/>
    <s v="VC6000174373"/>
    <s v="043035697"/>
    <x v="12"/>
    <s v="M03"/>
  </r>
  <r>
    <n v="2017"/>
    <s v="DPH"/>
    <s v="DEPARTMENT OF PUBLIC HEALTH"/>
    <n v="1777.52"/>
    <n v="1777.52"/>
    <x v="0"/>
    <s v="VC6000230139"/>
    <s v="237161463"/>
    <x v="17"/>
    <s v="MM3"/>
  </r>
  <r>
    <n v="2017"/>
    <s v="DPH"/>
    <s v="DEPARTMENT OF PUBLIC HEALTH"/>
    <n v="14948.96"/>
    <n v="14948.96"/>
    <x v="1"/>
    <s v="VC6000159388"/>
    <s v="042317215"/>
    <x v="21"/>
    <s v="MM3"/>
  </r>
  <r>
    <n v="2017"/>
    <s v="DPH"/>
    <s v="DEPARTMENT OF PUBLIC HEALTH"/>
    <n v="1687.78"/>
    <n v="1687.78"/>
    <x v="0"/>
    <s v="VC6000156807"/>
    <s v="042081870"/>
    <x v="13"/>
    <s v="M03"/>
  </r>
  <r>
    <n v="2017"/>
    <s v="DPH"/>
    <s v="DEPARTMENT OF PUBLIC HEALTH"/>
    <n v="13202.77"/>
    <n v="13202.77"/>
    <x v="0"/>
    <s v="VC6000159993"/>
    <s v="042389659"/>
    <x v="0"/>
    <s v="MM3"/>
  </r>
  <r>
    <n v="2017"/>
    <s v="DPH"/>
    <s v="DEPARTMENT OF PUBLIC HEALTH"/>
    <n v="11250.26"/>
    <n v="11250.26"/>
    <x v="1"/>
    <s v="VC6000159388"/>
    <s v="042317215"/>
    <x v="21"/>
    <s v="MM3"/>
  </r>
  <r>
    <n v="2017"/>
    <s v="DPH"/>
    <s v="DEPARTMENT OF PUBLIC HEALTH"/>
    <n v="1103.26"/>
    <n v="1103.26"/>
    <x v="0"/>
    <s v="VC6000164596"/>
    <s v="042622756"/>
    <x v="15"/>
    <s v="M03"/>
  </r>
  <r>
    <n v="2017"/>
    <s v="DPH"/>
    <s v="DEPARTMENT OF PUBLIC HEALTH"/>
    <n v="4281.12"/>
    <n v="4281.12"/>
    <x v="0"/>
    <s v="VC6000162415"/>
    <s v="042516093"/>
    <x v="1"/>
    <s v="MM3"/>
  </r>
  <r>
    <n v="2017"/>
    <s v="DPH"/>
    <s v="DEPARTMENT OF PUBLIC HEALTH"/>
    <n v="-44.13"/>
    <n v="-44.13"/>
    <x v="0"/>
    <s v="VC6000230139"/>
    <s v="237161463"/>
    <x v="17"/>
    <s v="M03"/>
  </r>
  <r>
    <n v="2017"/>
    <s v="DPH"/>
    <s v="DEPARTMENT OF PUBLIC HEALTH"/>
    <n v="-770.83"/>
    <n v="-770.83"/>
    <x v="0"/>
    <s v="VC6000230139"/>
    <s v="237161463"/>
    <x v="17"/>
    <s v="M03"/>
  </r>
  <r>
    <n v="2017"/>
    <s v="DPH"/>
    <s v="DEPARTMENT OF PUBLIC HEALTH"/>
    <n v="-1625.46"/>
    <n v="-1625.46"/>
    <x v="0"/>
    <s v="VC6000230139"/>
    <s v="237161463"/>
    <x v="17"/>
    <s v="M03"/>
  </r>
  <r>
    <n v="2017"/>
    <s v="DPH"/>
    <s v="DEPARTMENT OF PUBLIC HEALTH"/>
    <n v="12556.29"/>
    <n v="12556.29"/>
    <x v="0"/>
    <s v="VC6000159993"/>
    <s v="042389659"/>
    <x v="0"/>
    <s v="MM3"/>
  </r>
  <r>
    <n v="2017"/>
    <s v="DPH"/>
    <s v="DEPARTMENT OF PUBLIC HEALTH"/>
    <n v="4952.6000000000004"/>
    <n v="4952.6000000000004"/>
    <x v="2"/>
    <s v="VC6000161309"/>
    <s v="042472126"/>
    <x v="20"/>
    <s v="M03"/>
  </r>
  <r>
    <n v="2017"/>
    <s v="DPH"/>
    <s v="DEPARTMENT OF PUBLIC HEALTH"/>
    <n v="16804.419999999998"/>
    <n v="16804.419999999998"/>
    <x v="0"/>
    <s v="VC6000161988"/>
    <s v="042498329"/>
    <x v="5"/>
    <s v="M03"/>
  </r>
  <r>
    <n v="2017"/>
    <s v="DPH"/>
    <s v="DEPARTMENT OF PUBLIC HEALTH"/>
    <n v="13844.61"/>
    <n v="13844.61"/>
    <x v="0"/>
    <s v="VC6000161988"/>
    <s v="042498329"/>
    <x v="5"/>
    <s v="M03"/>
  </r>
  <r>
    <n v="2017"/>
    <s v="DPH"/>
    <s v="DEPARTMENT OF PUBLIC HEALTH"/>
    <n v="6649.31"/>
    <n v="6649.31"/>
    <x v="0"/>
    <s v="VC6000164690"/>
    <s v="042626179"/>
    <x v="7"/>
    <s v="M03"/>
  </r>
  <r>
    <n v="2017"/>
    <s v="DPH"/>
    <s v="DEPARTMENT OF PUBLIC HEALTH"/>
    <n v="2824.1"/>
    <n v="2824.1"/>
    <x v="0"/>
    <s v="VC6000162622"/>
    <s v="042526194"/>
    <x v="14"/>
    <s v="MM3"/>
  </r>
  <r>
    <n v="2017"/>
    <s v="DPH"/>
    <s v="DEPARTMENT OF PUBLIC HEALTH"/>
    <n v="58.8"/>
    <n v="117.6"/>
    <x v="0"/>
    <s v="VC6000161459"/>
    <s v="042477820"/>
    <x v="3"/>
    <s v="M03"/>
  </r>
  <r>
    <n v="2017"/>
    <s v="DPH"/>
    <s v="DEPARTMENT OF PUBLIC HEALTH"/>
    <n v="2697.05"/>
    <n v="2697.05"/>
    <x v="0"/>
    <s v="VC6000161309"/>
    <s v="042472126"/>
    <x v="20"/>
    <s v="M03"/>
  </r>
  <r>
    <n v="2017"/>
    <s v="DPH"/>
    <s v="DEPARTMENT OF PUBLIC HEALTH"/>
    <n v="4178.51"/>
    <n v="4178.51"/>
    <x v="0"/>
    <s v="VC6000160504"/>
    <s v="042437107"/>
    <x v="16"/>
    <s v="M03"/>
  </r>
  <r>
    <n v="2017"/>
    <s v="DPH"/>
    <s v="DEPARTMENT OF PUBLIC HEALTH"/>
    <n v="9090.94"/>
    <n v="9090.94"/>
    <x v="0"/>
    <s v="VC6000171133"/>
    <s v="042897447"/>
    <x v="4"/>
    <s v="MM3"/>
  </r>
  <r>
    <n v="2017"/>
    <s v="DPH"/>
    <s v="DEPARTMENT OF PUBLIC HEALTH"/>
    <n v="6920.1"/>
    <n v="6920.1"/>
    <x v="0"/>
    <s v="VC6000156865"/>
    <s v="042103551"/>
    <x v="25"/>
    <s v="M03"/>
  </r>
  <r>
    <n v="2017"/>
    <s v="DPH"/>
    <s v="DEPARTMENT OF PUBLIC HEALTH"/>
    <n v="853.32"/>
    <n v="853.32"/>
    <x v="0"/>
    <s v="VC6000156865"/>
    <s v="042103551"/>
    <x v="25"/>
    <s v="M03"/>
  </r>
  <r>
    <n v="2017"/>
    <s v="DPH"/>
    <s v="DEPARTMENT OF PUBLIC HEALTH"/>
    <n v="7665.78"/>
    <n v="7665.78"/>
    <x v="2"/>
    <s v="VC6000227808"/>
    <s v="223223641"/>
    <x v="10"/>
    <s v="M03"/>
  </r>
  <r>
    <n v="2017"/>
    <s v="DPH"/>
    <s v="DEPARTMENT OF PUBLIC HEALTH"/>
    <n v="7605.5"/>
    <n v="7605.5"/>
    <x v="0"/>
    <s v="VC6000156807"/>
    <s v="042081870"/>
    <x v="13"/>
    <s v="M03"/>
  </r>
  <r>
    <n v="2017"/>
    <s v="DPH"/>
    <s v="DEPARTMENT OF PUBLIC HEALTH"/>
    <n v="3411.15"/>
    <n v="3411.15"/>
    <x v="0"/>
    <s v="VC6000171133"/>
    <s v="042897447"/>
    <x v="4"/>
    <s v="MM3"/>
  </r>
  <r>
    <n v="2017"/>
    <s v="DPH"/>
    <s v="DEPARTMENT OF PUBLIC HEALTH"/>
    <n v="4070.99"/>
    <n v="4070.99"/>
    <x v="0"/>
    <s v="VC6000230139"/>
    <s v="237161463"/>
    <x v="17"/>
    <s v="M03"/>
  </r>
  <r>
    <n v="2017"/>
    <s v="DPH"/>
    <s v="DEPARTMENT OF PUBLIC HEALTH"/>
    <n v="14677.73"/>
    <n v="14677.73"/>
    <x v="0"/>
    <s v="VC6000161988"/>
    <s v="042498329"/>
    <x v="5"/>
    <s v="M03"/>
  </r>
  <r>
    <n v="2017"/>
    <s v="DPH"/>
    <s v="DEPARTMENT OF PUBLIC HEALTH"/>
    <n v="3024.1"/>
    <n v="3024.1"/>
    <x v="0"/>
    <s v="VC6000161309"/>
    <s v="042472126"/>
    <x v="20"/>
    <s v="M03"/>
  </r>
  <r>
    <n v="2017"/>
    <s v="DPH"/>
    <s v="DEPARTMENT OF PUBLIC HEALTH"/>
    <n v="0"/>
    <n v="-15356.32"/>
    <x v="2"/>
    <s v="VC6000161309"/>
    <s v="042472126"/>
    <x v="20"/>
    <s v="M03"/>
  </r>
  <r>
    <n v="2017"/>
    <s v="DPH"/>
    <s v="DEPARTMENT OF PUBLIC HEALTH"/>
    <n v="13055.12"/>
    <n v="13055.12"/>
    <x v="0"/>
    <s v="VC6000159993"/>
    <s v="042389659"/>
    <x v="0"/>
    <s v="MM3"/>
  </r>
  <r>
    <n v="2017"/>
    <s v="DPH"/>
    <s v="DEPARTMENT OF PUBLIC HEALTH"/>
    <n v="6507.37"/>
    <n v="6507.37"/>
    <x v="0"/>
    <s v="VC6000162158"/>
    <s v="042505146"/>
    <x v="6"/>
    <s v="M03"/>
  </r>
  <r>
    <n v="2017"/>
    <s v="DPH"/>
    <s v="DEPARTMENT OF PUBLIC HEALTH"/>
    <n v="25675.91"/>
    <n v="25675.91"/>
    <x v="1"/>
    <s v="VC6000192182"/>
    <s v="046002778"/>
    <x v="9"/>
    <s v="MM3"/>
  </r>
  <r>
    <n v="2017"/>
    <s v="DPH"/>
    <s v="DEPARTMENT OF PUBLIC HEALTH"/>
    <n v="11900.5"/>
    <n v="11900.5"/>
    <x v="0"/>
    <s v="VC6000161309"/>
    <s v="042472126"/>
    <x v="20"/>
    <s v="MM3"/>
  </r>
  <r>
    <n v="2017"/>
    <s v="DPH"/>
    <s v="DEPARTMENT OF PUBLIC HEALTH"/>
    <n v="11375.84"/>
    <n v="11375.84"/>
    <x v="0"/>
    <s v="VC6000159993"/>
    <s v="042389659"/>
    <x v="0"/>
    <s v="MM3"/>
  </r>
  <r>
    <n v="2017"/>
    <s v="DPH"/>
    <s v="DEPARTMENT OF PUBLIC HEALTH"/>
    <n v="9711.33"/>
    <n v="9711.33"/>
    <x v="2"/>
    <s v="VC6000161309"/>
    <s v="042472126"/>
    <x v="20"/>
    <s v="M03"/>
  </r>
  <r>
    <n v="2017"/>
    <s v="DPH"/>
    <s v="DEPARTMENT OF PUBLIC HEALTH"/>
    <n v="11067.29"/>
    <n v="33201.870000000003"/>
    <x v="0"/>
    <s v="VC6000230090"/>
    <s v="237110106"/>
    <x v="26"/>
    <s v="M03"/>
  </r>
  <r>
    <n v="2017"/>
    <s v="DPH"/>
    <s v="DEPARTMENT OF PUBLIC HEALTH"/>
    <n v="11942.94"/>
    <n v="11942.94"/>
    <x v="0"/>
    <s v="VC6000164690"/>
    <s v="042626179"/>
    <x v="7"/>
    <s v="M03"/>
  </r>
  <r>
    <n v="2017"/>
    <s v="DPH"/>
    <s v="DEPARTMENT OF PUBLIC HEALTH"/>
    <n v="7477.17"/>
    <n v="7477.17"/>
    <x v="0"/>
    <s v="VC6000164690"/>
    <s v="042626179"/>
    <x v="7"/>
    <s v="M03"/>
  </r>
  <r>
    <n v="2017"/>
    <s v="DPH"/>
    <s v="DEPARTMENT OF PUBLIC HEALTH"/>
    <n v="3960.91"/>
    <n v="3960.91"/>
    <x v="0"/>
    <s v="VC6000161459"/>
    <s v="042477820"/>
    <x v="3"/>
    <s v="M03"/>
  </r>
  <r>
    <n v="2017"/>
    <s v="DPH"/>
    <s v="DEPARTMENT OF PUBLIC HEALTH"/>
    <n v="16800.900000000001"/>
    <n v="16800.900000000001"/>
    <x v="0"/>
    <s v="VC6000161988"/>
    <s v="042498329"/>
    <x v="5"/>
    <s v="M03"/>
  </r>
  <r>
    <n v="2017"/>
    <s v="DPH"/>
    <s v="DEPARTMENT OF PUBLIC HEALTH"/>
    <n v="4936.1099999999997"/>
    <n v="4936.1099999999997"/>
    <x v="0"/>
    <s v="VC6000230139"/>
    <s v="237161463"/>
    <x v="17"/>
    <s v="MM3"/>
  </r>
  <r>
    <n v="2017"/>
    <s v="DPH"/>
    <s v="DEPARTMENT OF PUBLIC HEALTH"/>
    <n v="13291.66"/>
    <n v="13291.66"/>
    <x v="0"/>
    <s v="VC6000161309"/>
    <s v="042472126"/>
    <x v="20"/>
    <s v="MM3"/>
  </r>
  <r>
    <n v="2017"/>
    <s v="DPH"/>
    <s v="DEPARTMENT OF PUBLIC HEALTH"/>
    <n v="10067.83"/>
    <n v="10067.83"/>
    <x v="0"/>
    <s v="VC6000188043"/>
    <s v="043487833"/>
    <x v="22"/>
    <s v="M03"/>
  </r>
  <r>
    <n v="2017"/>
    <s v="DPH"/>
    <s v="DEPARTMENT OF PUBLIC HEALTH"/>
    <n v="4615.18"/>
    <n v="4615.18"/>
    <x v="0"/>
    <s v="VC6000165492"/>
    <s v="042661664"/>
    <x v="11"/>
    <s v="M03"/>
  </r>
  <r>
    <n v="2017"/>
    <s v="DPH"/>
    <s v="DEPARTMENT OF PUBLIC HEALTH"/>
    <n v="5699"/>
    <n v="5699"/>
    <x v="0"/>
    <s v="VC6000165492"/>
    <s v="042661664"/>
    <x v="11"/>
    <s v="M03"/>
  </r>
  <r>
    <n v="2017"/>
    <s v="DPH"/>
    <s v="DEPARTMENT OF PUBLIC HEALTH"/>
    <n v="22615.21"/>
    <n v="22615.21"/>
    <x v="0"/>
    <s v="VC6000161309"/>
    <s v="042472126"/>
    <x v="20"/>
    <s v="MM3"/>
  </r>
  <r>
    <n v="2017"/>
    <s v="DPH"/>
    <s v="DEPARTMENT OF PUBLIC HEALTH"/>
    <n v="8031.75"/>
    <n v="8031.75"/>
    <x v="2"/>
    <s v="VC6000227808"/>
    <s v="223223641"/>
    <x v="10"/>
    <s v="M03"/>
  </r>
  <r>
    <n v="2017"/>
    <s v="DPH"/>
    <s v="DEPARTMENT OF PUBLIC HEALTH"/>
    <n v="3527.75"/>
    <n v="3527.75"/>
    <x v="0"/>
    <s v="VC6000164596"/>
    <s v="042622756"/>
    <x v="15"/>
    <s v="M03"/>
  </r>
  <r>
    <n v="2017"/>
    <s v="DPH"/>
    <s v="DEPARTMENT OF PUBLIC HEALTH"/>
    <n v="35784.51"/>
    <n v="35784.51"/>
    <x v="0"/>
    <s v="VC6000159993"/>
    <s v="042389659"/>
    <x v="0"/>
    <s v="M03"/>
  </r>
  <r>
    <n v="2017"/>
    <s v="DPH"/>
    <s v="DEPARTMENT OF PUBLIC HEALTH"/>
    <n v="15151.49"/>
    <n v="15151.49"/>
    <x v="0"/>
    <s v="VC6000161988"/>
    <s v="042498329"/>
    <x v="5"/>
    <s v="M03"/>
  </r>
  <r>
    <n v="2017"/>
    <s v="DPH"/>
    <s v="DEPARTMENT OF PUBLIC HEALTH"/>
    <n v="8857.68"/>
    <n v="8857.68"/>
    <x v="0"/>
    <s v="VC6000188043"/>
    <s v="043487833"/>
    <x v="22"/>
    <s v="M03"/>
  </r>
  <r>
    <n v="2017"/>
    <s v="DPH"/>
    <s v="DEPARTMENT OF PUBLIC HEALTH"/>
    <n v="6277.72"/>
    <n v="12555.44"/>
    <x v="0"/>
    <s v="VC6000159993"/>
    <s v="042389659"/>
    <x v="0"/>
    <s v="M03"/>
  </r>
  <r>
    <n v="2017"/>
    <s v="DPH"/>
    <s v="DEPARTMENT OF PUBLIC HEALTH"/>
    <n v="1589.37"/>
    <n v="4768.1099999999997"/>
    <x v="0"/>
    <s v="VC6000163574"/>
    <s v="042575322"/>
    <x v="2"/>
    <s v="M03"/>
  </r>
  <r>
    <n v="2017"/>
    <s v="DPH"/>
    <s v="DEPARTMENT OF PUBLIC HEALTH"/>
    <n v="8076.32"/>
    <n v="8076.32"/>
    <x v="0"/>
    <s v="VC6000159993"/>
    <s v="042389659"/>
    <x v="0"/>
    <s v="MM3"/>
  </r>
  <r>
    <n v="2017"/>
    <s v="DPH"/>
    <s v="DEPARTMENT OF PUBLIC HEALTH"/>
    <n v="2333.7399999999998"/>
    <n v="2333.7399999999998"/>
    <x v="0"/>
    <s v="VC6000161459"/>
    <s v="042477820"/>
    <x v="3"/>
    <s v="M03"/>
  </r>
  <r>
    <n v="2017"/>
    <s v="DPH"/>
    <s v="DEPARTMENT OF PUBLIC HEALTH"/>
    <n v="7460.04"/>
    <n v="7460.04"/>
    <x v="0"/>
    <s v="VC6000161309"/>
    <s v="042472126"/>
    <x v="20"/>
    <s v="MM3"/>
  </r>
  <r>
    <n v="2017"/>
    <s v="DPH"/>
    <s v="DEPARTMENT OF PUBLIC HEALTH"/>
    <n v="0"/>
    <n v="-10062.469999999999"/>
    <x v="1"/>
    <s v="VC6000159388"/>
    <s v="042317215"/>
    <x v="21"/>
    <s v="MM3"/>
  </r>
  <r>
    <n v="2017"/>
    <s v="DPH"/>
    <s v="DEPARTMENT OF PUBLIC HEALTH"/>
    <n v="0"/>
    <n v="5503.79"/>
    <x v="0"/>
    <s v="VC6000230169"/>
    <s v="237193288"/>
    <x v="24"/>
    <s v="M03"/>
  </r>
  <r>
    <n v="2017"/>
    <s v="DPH"/>
    <s v="DEPARTMENT OF PUBLIC HEALTH"/>
    <n v="16655.400000000001"/>
    <n v="16655.400000000001"/>
    <x v="0"/>
    <s v="VC6000227074"/>
    <s v="222525437"/>
    <x v="18"/>
    <s v="M03"/>
  </r>
  <r>
    <n v="2017"/>
    <s v="DPH"/>
    <s v="DEPARTMENT OF PUBLIC HEALTH"/>
    <n v="7666.61"/>
    <n v="7666.61"/>
    <x v="0"/>
    <s v="VC6000164690"/>
    <s v="042626179"/>
    <x v="7"/>
    <s v="M03"/>
  </r>
  <r>
    <n v="2017"/>
    <s v="DPH"/>
    <s v="DEPARTMENT OF PUBLIC HEALTH"/>
    <n v="5136.4799999999996"/>
    <n v="5136.4799999999996"/>
    <x v="0"/>
    <s v="VC6000159993"/>
    <s v="042389659"/>
    <x v="0"/>
    <s v="MM3"/>
  </r>
  <r>
    <n v="2017"/>
    <s v="DPH"/>
    <s v="DEPARTMENT OF PUBLIC HEALTH"/>
    <n v="6802.02"/>
    <n v="6802.02"/>
    <x v="0"/>
    <s v="VC6000165492"/>
    <s v="042661664"/>
    <x v="11"/>
    <s v="M03"/>
  </r>
  <r>
    <n v="2017"/>
    <s v="DPH"/>
    <s v="DEPARTMENT OF PUBLIC HEALTH"/>
    <n v="5474.94"/>
    <n v="5474.94"/>
    <x v="0"/>
    <s v="VC6000165492"/>
    <s v="042661664"/>
    <x v="11"/>
    <s v="M03"/>
  </r>
  <r>
    <n v="2017"/>
    <s v="DPH"/>
    <s v="DEPARTMENT OF PUBLIC HEALTH"/>
    <n v="12143.48"/>
    <n v="12143.48"/>
    <x v="0"/>
    <s v="VC6000171133"/>
    <s v="042897447"/>
    <x v="4"/>
    <s v="MM3"/>
  </r>
  <r>
    <n v="2017"/>
    <s v="DPH"/>
    <s v="DEPARTMENT OF PUBLIC HEALTH"/>
    <n v="1430.28"/>
    <n v="1430.28"/>
    <x v="0"/>
    <s v="VC6000161309"/>
    <s v="042472126"/>
    <x v="20"/>
    <s v="M03"/>
  </r>
  <r>
    <n v="2017"/>
    <s v="DPH"/>
    <s v="DEPARTMENT OF PUBLIC HEALTH"/>
    <n v="1243.45"/>
    <n v="1243.45"/>
    <x v="0"/>
    <s v="VC6000164596"/>
    <s v="042622756"/>
    <x v="15"/>
    <s v="M03"/>
  </r>
  <r>
    <n v="2017"/>
    <s v="DPH"/>
    <s v="DEPARTMENT OF PUBLIC HEALTH"/>
    <n v="5084.84"/>
    <n v="5084.84"/>
    <x v="0"/>
    <s v="VC6000159993"/>
    <s v="042389659"/>
    <x v="0"/>
    <s v="MM3"/>
  </r>
  <r>
    <n v="2017"/>
    <s v="DPH"/>
    <s v="DEPARTMENT OF PUBLIC HEALTH"/>
    <n v="2100.9299999999998"/>
    <n v="2100.9299999999998"/>
    <x v="0"/>
    <s v="VC6000164596"/>
    <s v="042622756"/>
    <x v="15"/>
    <s v="M03"/>
  </r>
  <r>
    <n v="2017"/>
    <s v="DPH"/>
    <s v="DEPARTMENT OF PUBLIC HEALTH"/>
    <n v="15922.03"/>
    <n v="15922.03"/>
    <x v="0"/>
    <s v="VC6000161988"/>
    <s v="042498329"/>
    <x v="5"/>
    <s v="M03"/>
  </r>
  <r>
    <n v="2017"/>
    <s v="DPH"/>
    <s v="DEPARTMENT OF PUBLIC HEALTH"/>
    <n v="4603.42"/>
    <n v="4603.42"/>
    <x v="0"/>
    <s v="VC6000227054"/>
    <s v="222515061"/>
    <x v="19"/>
    <s v="M03"/>
  </r>
  <r>
    <n v="2017"/>
    <s v="DPH"/>
    <s v="DEPARTMENT OF PUBLIC HEALTH"/>
    <n v="27686.13"/>
    <n v="27686.13"/>
    <x v="0"/>
    <s v="VC6000159993"/>
    <s v="042389659"/>
    <x v="0"/>
    <s v="M03"/>
  </r>
  <r>
    <n v="2017"/>
    <s v="DPH"/>
    <s v="DEPARTMENT OF PUBLIC HEALTH"/>
    <n v="3170.15"/>
    <n v="3170.15"/>
    <x v="0"/>
    <s v="VC6000160504"/>
    <s v="042437107"/>
    <x v="16"/>
    <s v="M03"/>
  </r>
  <r>
    <n v="2017"/>
    <s v="DPH"/>
    <s v="DEPARTMENT OF PUBLIC HEALTH"/>
    <n v="25207.82"/>
    <n v="25207.82"/>
    <x v="0"/>
    <s v="VC6000162415"/>
    <s v="042516093"/>
    <x v="1"/>
    <s v="MM3"/>
  </r>
  <r>
    <n v="2017"/>
    <s v="DPH"/>
    <s v="DEPARTMENT OF PUBLIC HEALTH"/>
    <n v="15865.42"/>
    <n v="15865.42"/>
    <x v="0"/>
    <s v="VC6000164596"/>
    <s v="042622756"/>
    <x v="15"/>
    <s v="M03"/>
  </r>
  <r>
    <n v="2017"/>
    <s v="DPH"/>
    <s v="DEPARTMENT OF PUBLIC HEALTH"/>
    <n v="1209.79"/>
    <n v="1209.79"/>
    <x v="0"/>
    <s v="VC6000175582"/>
    <s v="043082352"/>
    <x v="23"/>
    <s v="M03"/>
  </r>
  <r>
    <n v="2017"/>
    <s v="DPH"/>
    <s v="DEPARTMENT OF PUBLIC HEALTH"/>
    <n v="16788.490000000002"/>
    <n v="16788.490000000002"/>
    <x v="0"/>
    <s v="VC6000161988"/>
    <s v="042498329"/>
    <x v="5"/>
    <s v="M03"/>
  </r>
  <r>
    <n v="2017"/>
    <s v="DPH"/>
    <s v="DEPARTMENT OF PUBLIC HEALTH"/>
    <n v="2272.7399999999998"/>
    <n v="4545.4799999999996"/>
    <x v="0"/>
    <s v="VC6000159993"/>
    <s v="042389659"/>
    <x v="0"/>
    <s v="MM3"/>
  </r>
  <r>
    <n v="2017"/>
    <s v="DPH"/>
    <s v="DEPARTMENT OF PUBLIC HEALTH"/>
    <n v="60.52"/>
    <n v="60.52"/>
    <x v="0"/>
    <s v="VC6000161459"/>
    <s v="042477820"/>
    <x v="3"/>
    <s v="M03"/>
  </r>
  <r>
    <n v="2017"/>
    <s v="DPH"/>
    <s v="DEPARTMENT OF PUBLIC HEALTH"/>
    <n v="13116.02"/>
    <n v="13116.02"/>
    <x v="0"/>
    <s v="VC6000164596"/>
    <s v="042622756"/>
    <x v="15"/>
    <s v="M03"/>
  </r>
  <r>
    <n v="2017"/>
    <s v="DPH"/>
    <s v="DEPARTMENT OF PUBLIC HEALTH"/>
    <n v="2401.81"/>
    <n v="2401.81"/>
    <x v="2"/>
    <s v="VC6000161309"/>
    <s v="042472126"/>
    <x v="20"/>
    <s v="M03"/>
  </r>
  <r>
    <n v="2017"/>
    <s v="DPH"/>
    <s v="DEPARTMENT OF PUBLIC HEALTH"/>
    <n v="8414.8700000000008"/>
    <n v="8414.8700000000008"/>
    <x v="2"/>
    <s v="VC6000161309"/>
    <s v="042472126"/>
    <x v="20"/>
    <s v="M03"/>
  </r>
  <r>
    <n v="2017"/>
    <s v="DPH"/>
    <s v="DEPARTMENT OF PUBLIC HEALTH"/>
    <n v="12169.14"/>
    <n v="24338.28"/>
    <x v="0"/>
    <s v="VC6000227074"/>
    <s v="222525437"/>
    <x v="18"/>
    <s v="M03"/>
  </r>
  <r>
    <n v="2017"/>
    <s v="DPH"/>
    <s v="DEPARTMENT OF PUBLIC HEALTH"/>
    <n v="5214.75"/>
    <n v="5214.75"/>
    <x v="0"/>
    <s v="VC6000165492"/>
    <s v="042661664"/>
    <x v="11"/>
    <s v="M03"/>
  </r>
  <r>
    <n v="2017"/>
    <s v="DPH"/>
    <s v="DEPARTMENT OF PUBLIC HEALTH"/>
    <n v="1986.69"/>
    <n v="1986.69"/>
    <x v="0"/>
    <s v="VC6000163574"/>
    <s v="042575322"/>
    <x v="2"/>
    <s v="M03"/>
  </r>
  <r>
    <n v="2017"/>
    <s v="DPH"/>
    <s v="DEPARTMENT OF PUBLIC HEALTH"/>
    <n v="6122.93"/>
    <n v="6122.93"/>
    <x v="0"/>
    <s v="VC6000162622"/>
    <s v="042526194"/>
    <x v="14"/>
    <s v="MM3"/>
  </r>
  <r>
    <n v="2017"/>
    <s v="DPH"/>
    <s v="DEPARTMENT OF PUBLIC HEALTH"/>
    <n v="15241.69"/>
    <n v="15241.69"/>
    <x v="0"/>
    <s v="VC6000175663"/>
    <s v="043086647"/>
    <x v="8"/>
    <s v="M03"/>
  </r>
  <r>
    <n v="2017"/>
    <s v="DPH"/>
    <s v="DEPARTMENT OF PUBLIC HEALTH"/>
    <n v="9889.06"/>
    <n v="9889.06"/>
    <x v="1"/>
    <s v="VC6000159388"/>
    <s v="042317215"/>
    <x v="21"/>
    <s v="MM3"/>
  </r>
  <r>
    <n v="2017"/>
    <s v="DPH"/>
    <s v="DEPARTMENT OF PUBLIC HEALTH"/>
    <n v="25500.05"/>
    <n v="25500.05"/>
    <x v="1"/>
    <s v="VC6000192182"/>
    <s v="046002778"/>
    <x v="9"/>
    <s v="MM3"/>
  </r>
  <r>
    <n v="2017"/>
    <s v="DPH"/>
    <s v="DEPARTMENT OF PUBLIC HEALTH"/>
    <n v="1233.5999999999999"/>
    <n v="1233.5999999999999"/>
    <x v="0"/>
    <s v="VC6000230169"/>
    <s v="237193288"/>
    <x v="24"/>
    <s v="M03"/>
  </r>
  <r>
    <n v="2017"/>
    <s v="DPH"/>
    <s v="DEPARTMENT OF PUBLIC HEALTH"/>
    <n v="6157.15"/>
    <n v="6157.15"/>
    <x v="0"/>
    <s v="VC6000174373"/>
    <s v="043035697"/>
    <x v="12"/>
    <s v="M03"/>
  </r>
  <r>
    <n v="2017"/>
    <s v="DPH"/>
    <s v="DEPARTMENT OF PUBLIC HEALTH"/>
    <n v="9134.34"/>
    <n v="9134.34"/>
    <x v="0"/>
    <s v="VC6000164596"/>
    <s v="042622756"/>
    <x v="15"/>
    <s v="M03"/>
  </r>
  <r>
    <n v="2017"/>
    <s v="DPH"/>
    <s v="DEPARTMENT OF PUBLIC HEALTH"/>
    <n v="3532.03"/>
    <n v="3532.03"/>
    <x v="0"/>
    <s v="VC6000156807"/>
    <s v="042081870"/>
    <x v="13"/>
    <s v="M03"/>
  </r>
  <r>
    <n v="2017"/>
    <s v="DPH"/>
    <s v="DEPARTMENT OF PUBLIC HEALTH"/>
    <n v="5364.49"/>
    <n v="5364.49"/>
    <x v="0"/>
    <s v="VC6000162622"/>
    <s v="042526194"/>
    <x v="14"/>
    <s v="MM3"/>
  </r>
  <r>
    <n v="2017"/>
    <s v="DPH"/>
    <s v="DEPARTMENT OF PUBLIC HEALTH"/>
    <n v="2981.36"/>
    <n v="2981.36"/>
    <x v="0"/>
    <s v="VC6000161309"/>
    <s v="042472126"/>
    <x v="20"/>
    <s v="M03"/>
  </r>
  <r>
    <n v="2017"/>
    <s v="DPH"/>
    <s v="DEPARTMENT OF PUBLIC HEALTH"/>
    <n v="3064.81"/>
    <n v="3064.81"/>
    <x v="0"/>
    <s v="VC6000175582"/>
    <s v="043082352"/>
    <x v="23"/>
    <s v="M03"/>
  </r>
  <r>
    <n v="2017"/>
    <s v="DPH"/>
    <s v="DEPARTMENT OF PUBLIC HEALTH"/>
    <n v="4588.09"/>
    <n v="4588.09"/>
    <x v="2"/>
    <s v="VC6000161309"/>
    <s v="042472126"/>
    <x v="20"/>
    <s v="M03"/>
  </r>
  <r>
    <n v="2017"/>
    <s v="DPH"/>
    <s v="DEPARTMENT OF PUBLIC HEALTH"/>
    <n v="4696.0200000000004"/>
    <n v="4696.0200000000004"/>
    <x v="0"/>
    <s v="VC6000171133"/>
    <s v="042897447"/>
    <x v="4"/>
    <s v="MM3"/>
  </r>
  <r>
    <n v="2017"/>
    <s v="DPH"/>
    <s v="DEPARTMENT OF PUBLIC HEALTH"/>
    <n v="1296.43"/>
    <n v="1296.43"/>
    <x v="0"/>
    <s v="VC6000161459"/>
    <s v="042477820"/>
    <x v="3"/>
    <s v="M03"/>
  </r>
  <r>
    <n v="2017"/>
    <s v="DPH"/>
    <s v="DEPARTMENT OF PUBLIC HEALTH"/>
    <n v="0"/>
    <n v="-3314.03"/>
    <x v="0"/>
    <s v="VC6000161459"/>
    <s v="042477820"/>
    <x v="3"/>
    <s v="M03"/>
  </r>
  <r>
    <n v="2017"/>
    <s v="DPH"/>
    <s v="DEPARTMENT OF PUBLIC HEALTH"/>
    <n v="5101.13"/>
    <n v="35707.910000000003"/>
    <x v="0"/>
    <s v="VC6000227054"/>
    <s v="222515061"/>
    <x v="19"/>
    <s v="M03"/>
  </r>
  <r>
    <n v="2017"/>
    <s v="DPH"/>
    <s v="DEPARTMENT OF PUBLIC HEALTH"/>
    <n v="5560.05"/>
    <n v="11120.1"/>
    <x v="0"/>
    <s v="VC6000159993"/>
    <s v="042389659"/>
    <x v="0"/>
    <s v="MM3"/>
  </r>
  <r>
    <n v="2017"/>
    <s v="DPH"/>
    <s v="DEPARTMENT OF PUBLIC HEALTH"/>
    <n v="9588.42"/>
    <n v="9588.42"/>
    <x v="0"/>
    <s v="VC6000164596"/>
    <s v="042622756"/>
    <x v="15"/>
    <s v="M03"/>
  </r>
  <r>
    <n v="2017"/>
    <s v="DPH"/>
    <s v="DEPARTMENT OF PUBLIC HEALTH"/>
    <n v="5703.42"/>
    <n v="11406.84"/>
    <x v="0"/>
    <s v="VC6000159993"/>
    <s v="042389659"/>
    <x v="0"/>
    <s v="MM3"/>
  </r>
  <r>
    <n v="2017"/>
    <s v="DPH"/>
    <s v="DEPARTMENT OF PUBLIC HEALTH"/>
    <n v="15312.6"/>
    <n v="15312.6"/>
    <x v="0"/>
    <s v="VC6000159993"/>
    <s v="042389659"/>
    <x v="0"/>
    <s v="MM3"/>
  </r>
  <r>
    <n v="2017"/>
    <s v="DPH"/>
    <s v="DEPARTMENT OF PUBLIC HEALTH"/>
    <n v="13436.54"/>
    <n v="13436.54"/>
    <x v="0"/>
    <s v="VC6000159993"/>
    <s v="042389659"/>
    <x v="0"/>
    <s v="MM3"/>
  </r>
  <r>
    <n v="2017"/>
    <s v="DPH"/>
    <s v="DEPARTMENT OF PUBLIC HEALTH"/>
    <n v="18729.509999999998"/>
    <n v="18729.509999999998"/>
    <x v="0"/>
    <s v="VC6000162415"/>
    <s v="042516093"/>
    <x v="1"/>
    <s v="MM3"/>
  </r>
  <r>
    <n v="2017"/>
    <s v="DPH"/>
    <s v="DEPARTMENT OF PUBLIC HEALTH"/>
    <n v="9847.7199999999993"/>
    <n v="9847.7199999999993"/>
    <x v="0"/>
    <s v="VC6000164690"/>
    <s v="042626179"/>
    <x v="7"/>
    <s v="M03"/>
  </r>
  <r>
    <n v="2017"/>
    <s v="DPH"/>
    <s v="DEPARTMENT OF PUBLIC HEALTH"/>
    <n v="15057.51"/>
    <n v="15057.51"/>
    <x v="0"/>
    <s v="VC6000227074"/>
    <s v="222525437"/>
    <x v="18"/>
    <s v="M03"/>
  </r>
  <r>
    <n v="2017"/>
    <s v="DPH"/>
    <s v="DEPARTMENT OF PUBLIC HEALTH"/>
    <n v="2437.4"/>
    <n v="2437.4"/>
    <x v="0"/>
    <s v="VC6000230169"/>
    <s v="237193288"/>
    <x v="24"/>
    <s v="M03"/>
  </r>
  <r>
    <n v="2017"/>
    <s v="DPH"/>
    <s v="DEPARTMENT OF PUBLIC HEALTH"/>
    <n v="8490.01"/>
    <n v="8490.01"/>
    <x v="0"/>
    <s v="VC6000164690"/>
    <s v="042626179"/>
    <x v="7"/>
    <s v="M03"/>
  </r>
  <r>
    <n v="2017"/>
    <s v="DPH"/>
    <s v="DEPARTMENT OF PUBLIC HEALTH"/>
    <n v="545.91"/>
    <n v="545.91"/>
    <x v="0"/>
    <s v="VC6000230090"/>
    <s v="237110106"/>
    <x v="26"/>
    <s v="M03"/>
  </r>
  <r>
    <n v="2017"/>
    <s v="DPH"/>
    <s v="DEPARTMENT OF PUBLIC HEALTH"/>
    <n v="7322.19"/>
    <n v="7322.19"/>
    <x v="0"/>
    <s v="VC6000164690"/>
    <s v="042626179"/>
    <x v="7"/>
    <s v="M03"/>
  </r>
  <r>
    <n v="2017"/>
    <s v="DPH"/>
    <s v="DEPARTMENT OF PUBLIC HEALTH"/>
    <n v="22695.79"/>
    <n v="22695.79"/>
    <x v="0"/>
    <s v="VC6000162415"/>
    <s v="042516093"/>
    <x v="1"/>
    <s v="MM3"/>
  </r>
  <r>
    <n v="2017"/>
    <s v="DPH"/>
    <s v="DEPARTMENT OF PUBLIC HEALTH"/>
    <n v="8910.56"/>
    <n v="8910.56"/>
    <x v="0"/>
    <s v="VC6000188043"/>
    <s v="043487833"/>
    <x v="22"/>
    <s v="M03"/>
  </r>
  <r>
    <n v="2017"/>
    <s v="DPH"/>
    <s v="DEPARTMENT OF PUBLIC HEALTH"/>
    <n v="1750.98"/>
    <n v="1750.98"/>
    <x v="0"/>
    <s v="VC6000171133"/>
    <s v="042897447"/>
    <x v="4"/>
    <s v="MM3"/>
  </r>
  <r>
    <n v="2017"/>
    <s v="DPH"/>
    <s v="DEPARTMENT OF PUBLIC HEALTH"/>
    <n v="8560.64"/>
    <n v="8560.64"/>
    <x v="0"/>
    <s v="VC6000162415"/>
    <s v="042516093"/>
    <x v="1"/>
    <s v="MM3"/>
  </r>
  <r>
    <n v="2017"/>
    <s v="DPH"/>
    <s v="DEPARTMENT OF PUBLIC HEALTH"/>
    <n v="7598.78"/>
    <n v="7598.78"/>
    <x v="0"/>
    <s v="VC6000156807"/>
    <s v="042081870"/>
    <x v="13"/>
    <s v="M03"/>
  </r>
  <r>
    <n v="2017"/>
    <s v="DPH"/>
    <s v="DEPARTMENT OF PUBLIC HEALTH"/>
    <n v="3460"/>
    <n v="3460"/>
    <x v="0"/>
    <s v="VC6000156807"/>
    <s v="042081870"/>
    <x v="13"/>
    <s v="M03"/>
  </r>
  <r>
    <n v="2017"/>
    <s v="DPH"/>
    <s v="DEPARTMENT OF PUBLIC HEALTH"/>
    <n v="3320.5"/>
    <n v="3320.5"/>
    <x v="0"/>
    <s v="VC6000164596"/>
    <s v="042622756"/>
    <x v="15"/>
    <s v="M03"/>
  </r>
  <r>
    <n v="2017"/>
    <s v="DPH"/>
    <s v="DEPARTMENT OF PUBLIC HEALTH"/>
    <n v="1943.88"/>
    <n v="1943.88"/>
    <x v="0"/>
    <s v="VC6000230139"/>
    <s v="237161463"/>
    <x v="17"/>
    <s v="MM3"/>
  </r>
  <r>
    <n v="2017"/>
    <s v="DPH"/>
    <s v="DEPARTMENT OF PUBLIC HEALTH"/>
    <n v="1642.07"/>
    <n v="1642.07"/>
    <x v="0"/>
    <s v="VC6000161309"/>
    <s v="042472126"/>
    <x v="20"/>
    <s v="M03"/>
  </r>
  <r>
    <n v="2017"/>
    <s v="DPH"/>
    <s v="DEPARTMENT OF PUBLIC HEALTH"/>
    <n v="-611.54"/>
    <n v="-611.54"/>
    <x v="0"/>
    <s v="VC6000164596"/>
    <s v="042622756"/>
    <x v="15"/>
    <s v="M03"/>
  </r>
  <r>
    <n v="2017"/>
    <s v="DPH"/>
    <s v="DEPARTMENT OF PUBLIC HEALTH"/>
    <n v="9167.61"/>
    <n v="9167.61"/>
    <x v="1"/>
    <s v="VC6000159388"/>
    <s v="042317215"/>
    <x v="21"/>
    <s v="MM3"/>
  </r>
  <r>
    <n v="2017"/>
    <s v="DPH"/>
    <s v="DEPARTMENT OF PUBLIC HEALTH"/>
    <n v="0"/>
    <n v="3068.51"/>
    <x v="0"/>
    <s v="VC6000156807"/>
    <s v="042081870"/>
    <x v="13"/>
    <s v="M03"/>
  </r>
  <r>
    <n v="2017"/>
    <s v="DPH"/>
    <s v="DEPARTMENT OF PUBLIC HEALTH"/>
    <n v="17045.03"/>
    <n v="17045.03"/>
    <x v="0"/>
    <s v="VC6000227074"/>
    <s v="222525437"/>
    <x v="18"/>
    <s v="M03"/>
  </r>
  <r>
    <n v="2017"/>
    <s v="DPH"/>
    <s v="DEPARTMENT OF PUBLIC HEALTH"/>
    <n v="3760.33"/>
    <n v="3760.33"/>
    <x v="0"/>
    <s v="VC6000156807"/>
    <s v="042081870"/>
    <x v="13"/>
    <s v="M03"/>
  </r>
  <r>
    <n v="2017"/>
    <s v="DPH"/>
    <s v="DEPARTMENT OF PUBLIC HEALTH"/>
    <n v="6119.87"/>
    <n v="6119.87"/>
    <x v="0"/>
    <s v="VC6000175663"/>
    <s v="043086647"/>
    <x v="8"/>
    <s v="M03"/>
  </r>
  <r>
    <n v="2017"/>
    <s v="DPH"/>
    <s v="DEPARTMENT OF PUBLIC HEALTH"/>
    <n v="1589.38"/>
    <n v="1589.38"/>
    <x v="0"/>
    <s v="VC6000163574"/>
    <s v="042575322"/>
    <x v="2"/>
    <s v="M03"/>
  </r>
  <r>
    <n v="2017"/>
    <s v="DPH"/>
    <s v="DEPARTMENT OF PUBLIC HEALTH"/>
    <n v="1437.84"/>
    <n v="1437.84"/>
    <x v="0"/>
    <s v="VC6000161459"/>
    <s v="042477820"/>
    <x v="3"/>
    <s v="M03"/>
  </r>
  <r>
    <n v="2017"/>
    <s v="DPH"/>
    <s v="DEPARTMENT OF PUBLIC HEALTH"/>
    <n v="4510"/>
    <n v="4510"/>
    <x v="0"/>
    <s v="VC6000230139"/>
    <s v="237161463"/>
    <x v="17"/>
    <s v="MM3"/>
  </r>
  <r>
    <n v="2017"/>
    <s v="DPH"/>
    <s v="DEPARTMENT OF PUBLIC HEALTH"/>
    <n v="4929.8100000000004"/>
    <n v="4929.8100000000004"/>
    <x v="0"/>
    <s v="VC6000230139"/>
    <s v="237161463"/>
    <x v="17"/>
    <s v="MM3"/>
  </r>
  <r>
    <n v="2017"/>
    <s v="DPH"/>
    <s v="DEPARTMENT OF PUBLIC HEALTH"/>
    <n v="8838.52"/>
    <n v="8838.52"/>
    <x v="0"/>
    <s v="VC6000164690"/>
    <s v="042626179"/>
    <x v="7"/>
    <s v="M03"/>
  </r>
  <r>
    <n v="2017"/>
    <s v="DPH"/>
    <s v="DEPARTMENT OF PUBLIC HEALTH"/>
    <n v="23888.880000000001"/>
    <n v="23888.880000000001"/>
    <x v="1"/>
    <s v="VC6000192182"/>
    <s v="046002778"/>
    <x v="9"/>
    <s v="MM3"/>
  </r>
  <r>
    <n v="2017"/>
    <s v="DPH"/>
    <s v="DEPARTMENT OF PUBLIC HEALTH"/>
    <n v="20539.259999999998"/>
    <n v="20539.259999999998"/>
    <x v="0"/>
    <s v="VC6000162415"/>
    <s v="042516093"/>
    <x v="1"/>
    <s v="MM3"/>
  </r>
  <r>
    <n v="2017"/>
    <s v="DPH"/>
    <s v="DEPARTMENT OF PUBLIC HEALTH"/>
    <n v="2304.0500000000002"/>
    <n v="2304.0500000000002"/>
    <x v="0"/>
    <s v="VC6000162415"/>
    <s v="042516093"/>
    <x v="1"/>
    <s v="MM3"/>
  </r>
  <r>
    <n v="2017"/>
    <s v="DPH"/>
    <s v="DEPARTMENT OF PUBLIC HEALTH"/>
    <n v="1778.29"/>
    <n v="1778.29"/>
    <x v="0"/>
    <s v="VC6000156807"/>
    <s v="042081870"/>
    <x v="13"/>
    <s v="M03"/>
  </r>
  <r>
    <n v="2017"/>
    <s v="DPH"/>
    <s v="DEPARTMENT OF PUBLIC HEALTH"/>
    <n v="34031.89"/>
    <n v="34031.89"/>
    <x v="0"/>
    <s v="VC6000159993"/>
    <s v="042389659"/>
    <x v="0"/>
    <s v="M03"/>
  </r>
  <r>
    <n v="2017"/>
    <s v="DPH"/>
    <s v="DEPARTMENT OF PUBLIC HEALTH"/>
    <n v="4307.22"/>
    <n v="4307.22"/>
    <x v="0"/>
    <s v="VC6000230139"/>
    <s v="237161463"/>
    <x v="17"/>
    <s v="M03"/>
  </r>
  <r>
    <n v="2017"/>
    <s v="DPH"/>
    <s v="DEPARTMENT OF PUBLIC HEALTH"/>
    <n v="1360.87"/>
    <n v="1360.87"/>
    <x v="0"/>
    <s v="VC6000164596"/>
    <s v="042622756"/>
    <x v="15"/>
    <s v="M03"/>
  </r>
  <r>
    <n v="2017"/>
    <s v="DPH"/>
    <s v="DEPARTMENT OF PUBLIC HEALTH"/>
    <n v="1515.92"/>
    <n v="1515.92"/>
    <x v="0"/>
    <s v="VC6000175582"/>
    <s v="043082352"/>
    <x v="23"/>
    <s v="M03"/>
  </r>
  <r>
    <n v="2017"/>
    <s v="DPH"/>
    <s v="DEPARTMENT OF PUBLIC HEALTH"/>
    <n v="15342.84"/>
    <n v="15342.84"/>
    <x v="0"/>
    <s v="VC6000159993"/>
    <s v="042389659"/>
    <x v="0"/>
    <s v="MM3"/>
  </r>
  <r>
    <n v="2017"/>
    <s v="DPH"/>
    <s v="DEPARTMENT OF PUBLIC HEALTH"/>
    <n v="9632.1"/>
    <n v="9632.1"/>
    <x v="0"/>
    <s v="VC6000188043"/>
    <s v="043487833"/>
    <x v="22"/>
    <s v="M03"/>
  </r>
  <r>
    <n v="2017"/>
    <s v="DPH"/>
    <s v="DEPARTMENT OF PUBLIC HEALTH"/>
    <n v="4459.67"/>
    <n v="4459.67"/>
    <x v="0"/>
    <s v="VC6000175582"/>
    <s v="043082352"/>
    <x v="23"/>
    <s v="M03"/>
  </r>
  <r>
    <n v="2017"/>
    <s v="DPH"/>
    <s v="DEPARTMENT OF PUBLIC HEALTH"/>
    <n v="6781.86"/>
    <n v="6781.86"/>
    <x v="0"/>
    <s v="VC6000159993"/>
    <s v="042389659"/>
    <x v="0"/>
    <s v="MM3"/>
  </r>
  <r>
    <n v="2017"/>
    <s v="DPH"/>
    <s v="DEPARTMENT OF PUBLIC HEALTH"/>
    <n v="34292.339999999997"/>
    <n v="34292.339999999997"/>
    <x v="0"/>
    <s v="VC6000159993"/>
    <s v="042389659"/>
    <x v="0"/>
    <s v="M03"/>
  </r>
  <r>
    <n v="2017"/>
    <s v="DPH"/>
    <s v="DEPARTMENT OF PUBLIC HEALTH"/>
    <n v="1797.73"/>
    <n v="1797.73"/>
    <x v="0"/>
    <s v="VC6000230139"/>
    <s v="237161463"/>
    <x v="17"/>
    <s v="MM3"/>
  </r>
  <r>
    <n v="2017"/>
    <s v="DPH"/>
    <s v="DEPARTMENT OF PUBLIC HEALTH"/>
    <n v="32657.67"/>
    <n v="32657.67"/>
    <x v="0"/>
    <s v="VC6000159993"/>
    <s v="042389659"/>
    <x v="0"/>
    <s v="M03"/>
  </r>
  <r>
    <n v="2017"/>
    <s v="DPH"/>
    <s v="DEPARTMENT OF PUBLIC HEALTH"/>
    <n v="2384.04"/>
    <n v="2384.04"/>
    <x v="0"/>
    <s v="VC6000163574"/>
    <s v="042575322"/>
    <x v="2"/>
    <s v="M03"/>
  </r>
  <r>
    <n v="2017"/>
    <s v="DPH"/>
    <s v="DEPARTMENT OF PUBLIC HEALTH"/>
    <n v="-4575.8999999999996"/>
    <n v="-4575.8999999999996"/>
    <x v="0"/>
    <s v="VC6000162415"/>
    <s v="042516093"/>
    <x v="1"/>
    <s v="MM3"/>
  </r>
  <r>
    <n v="2017"/>
    <s v="DPH"/>
    <s v="DEPARTMENT OF PUBLIC HEALTH"/>
    <n v="16629.3"/>
    <n v="16629.3"/>
    <x v="0"/>
    <s v="VC6000175663"/>
    <s v="043086647"/>
    <x v="8"/>
    <s v="M03"/>
  </r>
  <r>
    <n v="2017"/>
    <s v="DPH"/>
    <s v="DEPARTMENT OF PUBLIC HEALTH"/>
    <n v="7064.74"/>
    <n v="7064.74"/>
    <x v="0"/>
    <s v="VC6000156807"/>
    <s v="042081870"/>
    <x v="13"/>
    <s v="M03"/>
  </r>
  <r>
    <n v="2017"/>
    <s v="DPH"/>
    <s v="DEPARTMENT OF PUBLIC HEALTH"/>
    <n v="4089.71"/>
    <n v="4089.71"/>
    <x v="0"/>
    <s v="VC6000171133"/>
    <s v="042897447"/>
    <x v="4"/>
    <s v="MM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Vendor Legal Name " colHeaderCaption="Activity Codes ">
  <location ref="A3:E32" firstHeaderRow="1" firstDataRow="2" firstDataCol="1"/>
  <pivotFields count="10">
    <pivotField showAll="0"/>
    <pivotField showAll="0"/>
    <pivotField showAll="0"/>
    <pivotField showAll="0"/>
    <pivotField dataField="1" showAll="0"/>
    <pivotField axis="axisCol" showAll="0">
      <items count="4">
        <item x="2"/>
        <item x="1"/>
        <item x="0"/>
        <item t="default"/>
      </items>
    </pivotField>
    <pivotField showAll="0"/>
    <pivotField showAll="0"/>
    <pivotField axis="axisRow" showAll="0">
      <items count="28">
        <item x="20"/>
        <item x="18"/>
        <item x="24"/>
        <item x="23"/>
        <item x="12"/>
        <item x="7"/>
        <item x="22"/>
        <item x="16"/>
        <item x="15"/>
        <item x="8"/>
        <item x="5"/>
        <item x="26"/>
        <item x="21"/>
        <item x="19"/>
        <item x="1"/>
        <item x="3"/>
        <item x="10"/>
        <item x="17"/>
        <item x="14"/>
        <item x="4"/>
        <item x="0"/>
        <item x="6"/>
        <item x="13"/>
        <item x="2"/>
        <item x="9"/>
        <item x="11"/>
        <item x="25"/>
        <item t="default"/>
      </items>
    </pivotField>
    <pivotField showAll="0"/>
  </pivotFields>
  <rowFields count="1">
    <field x="8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SumOfposting_line_amount" fld="4" baseField="0" baseItem="0" numFmtId="17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B33"/>
  <sheetViews>
    <sheetView zoomScale="80" zoomScaleNormal="80" zoomScaleSheetLayoutView="90" workbookViewId="0">
      <selection sqref="A1:U28"/>
    </sheetView>
  </sheetViews>
  <sheetFormatPr defaultColWidth="9.109375" defaultRowHeight="14.4"/>
  <cols>
    <col min="1" max="1" width="25" style="165" customWidth="1"/>
    <col min="2" max="2" width="13.33203125" style="165" customWidth="1"/>
    <col min="3" max="3" width="14.88671875" style="165" customWidth="1"/>
    <col min="4" max="4" width="7.109375" style="165" customWidth="1"/>
    <col min="5" max="5" width="88" style="165" customWidth="1"/>
    <col min="6" max="6" width="1.44140625" style="165" customWidth="1"/>
    <col min="7" max="7" width="22.44140625" style="165" customWidth="1"/>
    <col min="8" max="8" width="14.44140625" style="165" customWidth="1"/>
    <col min="9" max="9" width="13.109375" style="165" bestFit="1" customWidth="1"/>
    <col min="10" max="10" width="10.6640625" style="165" bestFit="1" customWidth="1"/>
    <col min="11" max="11" width="1.5546875" style="165" customWidth="1"/>
    <col min="12" max="12" width="22.44140625" style="21" customWidth="1"/>
    <col min="13" max="13" width="14.44140625" style="21" customWidth="1"/>
    <col min="14" max="14" width="13.109375" style="21" bestFit="1" customWidth="1"/>
    <col min="15" max="15" width="10.6640625" style="21" bestFit="1" customWidth="1"/>
    <col min="16" max="16" width="1.33203125" style="21" customWidth="1"/>
    <col min="17" max="17" width="22.44140625" style="21" customWidth="1"/>
    <col min="18" max="18" width="13.33203125" style="21" customWidth="1"/>
    <col min="19" max="19" width="10.33203125" style="21" customWidth="1"/>
    <col min="20" max="20" width="8.6640625" style="165" customWidth="1"/>
    <col min="21" max="21" width="10.6640625" style="21" bestFit="1" customWidth="1"/>
    <col min="22" max="22" width="3.33203125" style="21" customWidth="1"/>
    <col min="23" max="23" width="22.44140625" style="21" customWidth="1"/>
    <col min="24" max="24" width="16.6640625" style="21" customWidth="1"/>
    <col min="25" max="25" width="13.109375" style="21" bestFit="1" customWidth="1"/>
    <col min="26" max="26" width="10.6640625" style="21" bestFit="1" customWidth="1"/>
    <col min="27" max="27" width="5.6640625" style="21" customWidth="1"/>
    <col min="28" max="16384" width="9.109375" style="21"/>
  </cols>
  <sheetData>
    <row r="1" spans="1:27">
      <c r="A1" s="25" t="s">
        <v>386</v>
      </c>
      <c r="B1" s="166"/>
      <c r="C1" s="166"/>
      <c r="D1" s="166"/>
      <c r="E1" s="166"/>
      <c r="F1" s="166"/>
      <c r="G1" s="25"/>
      <c r="H1" s="166"/>
      <c r="I1" s="166"/>
      <c r="J1" s="166"/>
      <c r="K1" s="166"/>
      <c r="L1" s="25"/>
      <c r="M1" s="26"/>
      <c r="N1" s="26"/>
      <c r="O1" s="26"/>
      <c r="P1" s="26"/>
      <c r="Q1" s="26"/>
      <c r="R1" s="26"/>
      <c r="S1" s="26"/>
      <c r="T1" s="166"/>
      <c r="U1" s="26"/>
      <c r="V1" s="26"/>
      <c r="W1" s="165"/>
      <c r="X1" s="165"/>
      <c r="Y1" s="165"/>
      <c r="Z1" s="165"/>
      <c r="AA1" s="165"/>
    </row>
    <row r="2" spans="1:27" ht="15" thickBo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25"/>
      <c r="M2" s="26"/>
      <c r="N2" s="26"/>
      <c r="O2" s="26"/>
      <c r="P2" s="26"/>
      <c r="Q2" s="26"/>
      <c r="R2" s="26"/>
      <c r="S2" s="26"/>
      <c r="T2" s="166"/>
      <c r="U2" s="26"/>
      <c r="V2" s="26"/>
      <c r="W2" s="165"/>
      <c r="X2" s="165"/>
      <c r="Y2" s="165"/>
      <c r="Z2" s="165"/>
      <c r="AA2" s="165"/>
    </row>
    <row r="3" spans="1:27" ht="15" thickBot="1">
      <c r="A3" s="429" t="s">
        <v>582</v>
      </c>
      <c r="B3" s="430"/>
      <c r="C3" s="430"/>
      <c r="D3" s="430"/>
      <c r="E3" s="431"/>
      <c r="F3" s="166"/>
      <c r="G3" s="426" t="s">
        <v>385</v>
      </c>
      <c r="H3" s="427"/>
      <c r="I3" s="427"/>
      <c r="J3" s="428"/>
      <c r="K3" s="26"/>
      <c r="L3" s="426" t="s">
        <v>608</v>
      </c>
      <c r="M3" s="427"/>
      <c r="N3" s="427"/>
      <c r="O3" s="428"/>
      <c r="P3" s="26"/>
      <c r="Q3" s="426" t="s">
        <v>393</v>
      </c>
      <c r="R3" s="427"/>
      <c r="S3" s="427"/>
      <c r="T3" s="427"/>
      <c r="U3" s="428"/>
      <c r="V3" s="26"/>
      <c r="W3" s="165"/>
      <c r="X3" s="165"/>
      <c r="Y3" s="165"/>
      <c r="Z3" s="165"/>
      <c r="AA3" s="165"/>
    </row>
    <row r="4" spans="1:27">
      <c r="A4" s="436"/>
      <c r="B4" s="432" t="s">
        <v>568</v>
      </c>
      <c r="C4" s="432" t="s">
        <v>569</v>
      </c>
      <c r="D4" s="432" t="s">
        <v>570</v>
      </c>
      <c r="E4" s="434" t="s">
        <v>496</v>
      </c>
      <c r="F4" s="166"/>
      <c r="G4" s="55"/>
      <c r="H4" s="20"/>
      <c r="I4" s="72" t="s">
        <v>387</v>
      </c>
      <c r="J4" s="73">
        <v>20</v>
      </c>
      <c r="K4" s="26"/>
      <c r="L4" s="55"/>
      <c r="M4" s="20"/>
      <c r="N4" s="72" t="s">
        <v>387</v>
      </c>
      <c r="O4" s="73">
        <v>10</v>
      </c>
      <c r="P4" s="26"/>
      <c r="Q4" s="55"/>
      <c r="R4" s="20"/>
      <c r="S4" s="72" t="s">
        <v>387</v>
      </c>
      <c r="T4" s="72"/>
      <c r="U4" s="73">
        <v>10</v>
      </c>
      <c r="V4" s="26"/>
      <c r="W4" s="165"/>
      <c r="X4" s="165"/>
      <c r="Y4" s="165"/>
      <c r="Z4" s="165"/>
      <c r="AA4" s="165"/>
    </row>
    <row r="5" spans="1:27" ht="15" thickBot="1">
      <c r="A5" s="437"/>
      <c r="B5" s="433"/>
      <c r="C5" s="433"/>
      <c r="D5" s="433"/>
      <c r="E5" s="435"/>
      <c r="F5" s="166"/>
      <c r="G5" s="55"/>
      <c r="H5" s="20"/>
      <c r="I5" s="72" t="s">
        <v>388</v>
      </c>
      <c r="J5" s="73">
        <v>365</v>
      </c>
      <c r="K5" s="26"/>
      <c r="L5" s="55"/>
      <c r="M5" s="20"/>
      <c r="N5" s="72" t="s">
        <v>388</v>
      </c>
      <c r="O5" s="73">
        <v>365</v>
      </c>
      <c r="P5" s="26"/>
      <c r="Q5" s="55"/>
      <c r="R5" s="20"/>
      <c r="S5" s="72" t="s">
        <v>388</v>
      </c>
      <c r="T5" s="72"/>
      <c r="U5" s="73">
        <v>365</v>
      </c>
      <c r="V5" s="26"/>
      <c r="W5" s="165"/>
      <c r="X5" s="165"/>
      <c r="Y5" s="165"/>
      <c r="Z5" s="165"/>
      <c r="AA5" s="165"/>
    </row>
    <row r="6" spans="1:27">
      <c r="A6" s="222"/>
      <c r="B6" s="223"/>
      <c r="C6" s="224"/>
      <c r="D6" s="224"/>
      <c r="E6" s="225"/>
      <c r="F6" s="166"/>
      <c r="G6" s="46"/>
      <c r="H6" s="47" t="s">
        <v>113</v>
      </c>
      <c r="I6" s="48" t="s">
        <v>114</v>
      </c>
      <c r="J6" s="49" t="s">
        <v>115</v>
      </c>
      <c r="K6" s="26"/>
      <c r="L6" s="46"/>
      <c r="M6" s="47" t="s">
        <v>113</v>
      </c>
      <c r="N6" s="48" t="s">
        <v>114</v>
      </c>
      <c r="O6" s="49" t="s">
        <v>115</v>
      </c>
      <c r="P6" s="26"/>
      <c r="Q6" s="46"/>
      <c r="R6" s="47" t="s">
        <v>113</v>
      </c>
      <c r="S6" s="48" t="s">
        <v>114</v>
      </c>
      <c r="T6" s="48"/>
      <c r="U6" s="49" t="s">
        <v>115</v>
      </c>
      <c r="V6" s="26"/>
      <c r="W6" s="165"/>
      <c r="X6" s="165"/>
      <c r="Y6" s="165"/>
      <c r="Z6" s="165"/>
      <c r="AA6" s="165"/>
    </row>
    <row r="7" spans="1:27" ht="15" customHeight="1">
      <c r="A7" s="229" t="s">
        <v>610</v>
      </c>
      <c r="B7" s="227">
        <f t="shared" ref="B7:B8" si="0">I7</f>
        <v>0.15</v>
      </c>
      <c r="C7" s="224">
        <f>'Salary Benchmarks'!F4</f>
        <v>64326.952955068045</v>
      </c>
      <c r="D7" s="224"/>
      <c r="E7" s="228" t="s">
        <v>573</v>
      </c>
      <c r="F7" s="166"/>
      <c r="G7" s="222" t="s">
        <v>611</v>
      </c>
      <c r="H7" s="182">
        <f>C7</f>
        <v>64326.952955068045</v>
      </c>
      <c r="I7" s="52">
        <v>0.15</v>
      </c>
      <c r="J7" s="53">
        <f>I7*H7</f>
        <v>9649.0429432602068</v>
      </c>
      <c r="K7" s="26"/>
      <c r="L7" s="222" t="s">
        <v>611</v>
      </c>
      <c r="M7" s="182">
        <f>H7</f>
        <v>64326.952955068045</v>
      </c>
      <c r="N7" s="52">
        <v>0.15</v>
      </c>
      <c r="O7" s="53">
        <f>N7*M7</f>
        <v>9649.0429432602068</v>
      </c>
      <c r="P7" s="26"/>
      <c r="Q7" s="222" t="s">
        <v>611</v>
      </c>
      <c r="R7" s="182">
        <f>H7</f>
        <v>64326.952955068045</v>
      </c>
      <c r="S7" s="52">
        <v>0.15</v>
      </c>
      <c r="T7" s="52"/>
      <c r="U7" s="53">
        <f>S7*R7</f>
        <v>9649.0429432602068</v>
      </c>
      <c r="V7" s="26"/>
      <c r="W7" s="165"/>
      <c r="X7" s="165"/>
      <c r="Y7" s="165"/>
      <c r="Z7" s="165"/>
      <c r="AA7" s="165"/>
    </row>
    <row r="8" spans="1:27">
      <c r="A8" s="229" t="s">
        <v>571</v>
      </c>
      <c r="B8" s="227">
        <f t="shared" si="0"/>
        <v>1</v>
      </c>
      <c r="C8" s="224">
        <f>'Salary Benchmarks'!G5</f>
        <v>35486.139285714278</v>
      </c>
      <c r="D8" s="224"/>
      <c r="E8" s="228" t="s">
        <v>574</v>
      </c>
      <c r="F8" s="166"/>
      <c r="G8" s="54" t="s">
        <v>384</v>
      </c>
      <c r="H8" s="182">
        <f>'Salary Benchmarks'!G5</f>
        <v>35486.139285714278</v>
      </c>
      <c r="I8" s="52">
        <v>1</v>
      </c>
      <c r="J8" s="53">
        <f>I8*H8</f>
        <v>35486.139285714278</v>
      </c>
      <c r="K8" s="26"/>
      <c r="L8" s="54" t="s">
        <v>384</v>
      </c>
      <c r="M8" s="182">
        <f>H8</f>
        <v>35486.139285714278</v>
      </c>
      <c r="N8" s="52">
        <v>1</v>
      </c>
      <c r="O8" s="53">
        <f>N8*M8</f>
        <v>35486.139285714278</v>
      </c>
      <c r="P8" s="26"/>
      <c r="Q8" s="54" t="s">
        <v>384</v>
      </c>
      <c r="R8" s="182">
        <f>H8</f>
        <v>35486.139285714278</v>
      </c>
      <c r="S8" s="52">
        <v>1</v>
      </c>
      <c r="T8" s="52"/>
      <c r="U8" s="53">
        <f>S8*R8</f>
        <v>35486.139285714278</v>
      </c>
      <c r="V8" s="26"/>
      <c r="W8" s="165"/>
      <c r="X8" s="165"/>
      <c r="Y8" s="165"/>
      <c r="Z8" s="165"/>
      <c r="AA8" s="165"/>
    </row>
    <row r="9" spans="1:27">
      <c r="A9" s="230"/>
      <c r="B9" s="221"/>
      <c r="C9" s="231"/>
      <c r="D9" s="231"/>
      <c r="E9" s="232"/>
      <c r="F9" s="166"/>
      <c r="G9" s="68" t="s">
        <v>378</v>
      </c>
      <c r="H9" s="51"/>
      <c r="I9" s="71">
        <f>SUM(I7:I8)</f>
        <v>1.1499999999999999</v>
      </c>
      <c r="J9" s="297">
        <f>SUM(J7:J8)</f>
        <v>45135.182228974489</v>
      </c>
      <c r="K9" s="26"/>
      <c r="L9" s="68" t="s">
        <v>378</v>
      </c>
      <c r="M9" s="51"/>
      <c r="N9" s="71">
        <f>SUM(N7:N8)</f>
        <v>1.1499999999999999</v>
      </c>
      <c r="O9" s="297">
        <f>SUM(O7:O8)</f>
        <v>45135.182228974489</v>
      </c>
      <c r="P9" s="26"/>
      <c r="Q9" s="68" t="s">
        <v>378</v>
      </c>
      <c r="R9" s="51"/>
      <c r="S9" s="71">
        <f>SUM(S7:S8)</f>
        <v>1.1499999999999999</v>
      </c>
      <c r="T9" s="71"/>
      <c r="U9" s="297">
        <f>SUM(U7:U8)</f>
        <v>45135.182228974489</v>
      </c>
      <c r="V9" s="26"/>
      <c r="W9" s="165"/>
      <c r="X9" s="165"/>
      <c r="Y9" s="165"/>
      <c r="Z9" s="165"/>
      <c r="AA9" s="165"/>
    </row>
    <row r="10" spans="1:27">
      <c r="A10" s="230"/>
      <c r="B10" s="221"/>
      <c r="C10" s="231" t="s">
        <v>572</v>
      </c>
      <c r="D10" s="221"/>
      <c r="E10" s="232"/>
      <c r="F10" s="166"/>
      <c r="G10" s="54"/>
      <c r="H10" s="33"/>
      <c r="I10" s="52"/>
      <c r="J10" s="56"/>
      <c r="K10" s="26"/>
      <c r="L10" s="54"/>
      <c r="M10" s="33"/>
      <c r="N10" s="52"/>
      <c r="O10" s="56"/>
      <c r="P10" s="26"/>
      <c r="Q10" s="54"/>
      <c r="R10" s="33"/>
      <c r="S10" s="52"/>
      <c r="T10" s="52"/>
      <c r="U10" s="56"/>
      <c r="V10" s="26"/>
      <c r="W10" s="165"/>
      <c r="X10" s="165"/>
      <c r="Y10" s="165"/>
      <c r="Z10" s="165"/>
      <c r="AA10" s="165"/>
    </row>
    <row r="11" spans="1:27">
      <c r="A11" s="226"/>
      <c r="B11" s="227"/>
      <c r="C11" s="227"/>
      <c r="D11" s="233"/>
      <c r="E11" s="228"/>
      <c r="F11" s="166"/>
      <c r="G11" s="55" t="s">
        <v>401</v>
      </c>
      <c r="H11" s="86"/>
      <c r="I11" s="28">
        <f>'FY15 UFR Benchmarks'!C29</f>
        <v>0.25062403304431879</v>
      </c>
      <c r="J11" s="60">
        <f>I11*J9</f>
        <v>11311.961402415853</v>
      </c>
      <c r="K11" s="26"/>
      <c r="L11" s="55" t="s">
        <v>401</v>
      </c>
      <c r="M11" s="86"/>
      <c r="N11" s="28">
        <f>I11</f>
        <v>0.25062403304431879</v>
      </c>
      <c r="O11" s="60">
        <f>N11*O9</f>
        <v>11311.961402415853</v>
      </c>
      <c r="P11" s="26"/>
      <c r="Q11" s="55" t="s">
        <v>401</v>
      </c>
      <c r="R11" s="86"/>
      <c r="S11" s="28">
        <f>I11</f>
        <v>0.25062403304431879</v>
      </c>
      <c r="T11" s="28"/>
      <c r="U11" s="60">
        <f>S11*U9</f>
        <v>11311.961402415853</v>
      </c>
      <c r="V11" s="26"/>
      <c r="W11" s="165"/>
      <c r="X11" s="165"/>
      <c r="Y11" s="165"/>
      <c r="Z11" s="165"/>
      <c r="AA11" s="165"/>
    </row>
    <row r="12" spans="1:27">
      <c r="A12" s="234" t="s">
        <v>254</v>
      </c>
      <c r="B12" s="235"/>
      <c r="C12" s="233">
        <f>'FY15 UFR Benchmarks'!C29</f>
        <v>0.25062403304431879</v>
      </c>
      <c r="D12" s="224"/>
      <c r="E12" s="228" t="s">
        <v>575</v>
      </c>
      <c r="F12" s="166"/>
      <c r="G12" s="58"/>
      <c r="H12" s="20"/>
      <c r="I12" s="20"/>
      <c r="J12" s="61"/>
      <c r="K12" s="26"/>
      <c r="L12" s="58"/>
      <c r="M12" s="20"/>
      <c r="N12" s="20"/>
      <c r="O12" s="61"/>
      <c r="P12" s="26"/>
      <c r="Q12" s="58"/>
      <c r="R12" s="20"/>
      <c r="S12" s="20"/>
      <c r="T12" s="20"/>
      <c r="U12" s="61"/>
      <c r="V12" s="26"/>
      <c r="W12" s="165"/>
      <c r="X12" s="165"/>
      <c r="Y12" s="165"/>
      <c r="Z12" s="165"/>
      <c r="AA12" s="165"/>
    </row>
    <row r="13" spans="1:27">
      <c r="A13" s="229"/>
      <c r="B13" s="227"/>
      <c r="C13" s="224"/>
      <c r="D13" s="224"/>
      <c r="E13" s="228"/>
      <c r="F13" s="166"/>
      <c r="G13" s="57" t="s">
        <v>380</v>
      </c>
      <c r="H13" s="16"/>
      <c r="I13" s="16"/>
      <c r="J13" s="62">
        <f>J9+J11</f>
        <v>56447.14363139034</v>
      </c>
      <c r="K13" s="26"/>
      <c r="L13" s="57" t="s">
        <v>380</v>
      </c>
      <c r="M13" s="16"/>
      <c r="N13" s="16"/>
      <c r="O13" s="62">
        <f>O9+O11</f>
        <v>56447.14363139034</v>
      </c>
      <c r="P13" s="26"/>
      <c r="Q13" s="57" t="s">
        <v>380</v>
      </c>
      <c r="R13" s="16"/>
      <c r="S13" s="16"/>
      <c r="T13" s="16"/>
      <c r="U13" s="62">
        <f>U9+U11</f>
        <v>56447.14363139034</v>
      </c>
      <c r="V13" s="26"/>
      <c r="W13" s="165"/>
      <c r="X13" s="165"/>
      <c r="Y13" s="165"/>
      <c r="Z13" s="165"/>
      <c r="AA13" s="165"/>
    </row>
    <row r="14" spans="1:27">
      <c r="A14" s="222"/>
      <c r="B14" s="227"/>
      <c r="C14" s="231" t="s">
        <v>576</v>
      </c>
      <c r="D14" s="224"/>
      <c r="E14" s="228"/>
      <c r="F14" s="166"/>
      <c r="G14" s="69"/>
      <c r="H14" s="129" t="s">
        <v>255</v>
      </c>
      <c r="I14" s="129" t="s">
        <v>598</v>
      </c>
      <c r="J14" s="157" t="s">
        <v>115</v>
      </c>
      <c r="K14" s="26"/>
      <c r="L14" s="69"/>
      <c r="M14" s="129" t="s">
        <v>255</v>
      </c>
      <c r="N14" s="129" t="s">
        <v>598</v>
      </c>
      <c r="O14" s="157" t="s">
        <v>115</v>
      </c>
      <c r="P14" s="26"/>
      <c r="Q14" s="69"/>
      <c r="R14" s="129" t="s">
        <v>255</v>
      </c>
      <c r="S14" s="129" t="s">
        <v>556</v>
      </c>
      <c r="T14" s="129" t="s">
        <v>598</v>
      </c>
      <c r="U14" s="157" t="s">
        <v>115</v>
      </c>
      <c r="V14" s="26"/>
      <c r="W14" s="165"/>
      <c r="X14" s="165"/>
      <c r="Y14" s="165"/>
      <c r="Z14" s="165"/>
      <c r="AA14" s="165"/>
    </row>
    <row r="15" spans="1:27">
      <c r="A15" s="226" t="s">
        <v>394</v>
      </c>
      <c r="B15" s="227"/>
      <c r="C15" s="224">
        <f>'Other Benchmarks'!B5*U5</f>
        <v>2978.4</v>
      </c>
      <c r="D15" s="224"/>
      <c r="E15" s="228" t="s">
        <v>592</v>
      </c>
      <c r="F15" s="166"/>
      <c r="G15" s="54"/>
      <c r="H15" s="20"/>
      <c r="I15" s="274" t="s">
        <v>599</v>
      </c>
      <c r="J15" s="60"/>
      <c r="K15" s="26"/>
      <c r="L15" s="54"/>
      <c r="M15" s="20"/>
      <c r="N15" s="274" t="s">
        <v>599</v>
      </c>
      <c r="O15" s="60"/>
      <c r="P15" s="26"/>
      <c r="Q15" s="276" t="s">
        <v>394</v>
      </c>
      <c r="R15" s="277"/>
      <c r="S15" s="278">
        <f>'Other Benchmarks'!B5*Permanent!U5</f>
        <v>2978.4</v>
      </c>
      <c r="T15" s="274" t="s">
        <v>599</v>
      </c>
      <c r="U15" s="279">
        <f>S15*U4</f>
        <v>29784</v>
      </c>
      <c r="V15" s="26"/>
      <c r="W15" s="165"/>
      <c r="X15" s="165"/>
      <c r="Y15" s="165"/>
      <c r="Z15" s="165"/>
      <c r="AA15" s="165"/>
    </row>
    <row r="16" spans="1:27">
      <c r="A16" s="242" t="s">
        <v>389</v>
      </c>
      <c r="B16" s="227"/>
      <c r="C16" s="224">
        <f>'FY15 UFR Benchmarks'!C39</f>
        <v>473.87827938755191</v>
      </c>
      <c r="D16" s="224"/>
      <c r="E16" s="228" t="s">
        <v>577</v>
      </c>
      <c r="F16" s="166"/>
      <c r="G16" s="55" t="s">
        <v>389</v>
      </c>
      <c r="H16" s="33">
        <f>'FY15 UFR Benchmarks'!C39</f>
        <v>473.87827938755191</v>
      </c>
      <c r="I16" s="20"/>
      <c r="J16" s="64">
        <f>H16*$I$9</f>
        <v>544.96002129568467</v>
      </c>
      <c r="K16" s="26"/>
      <c r="L16" s="55" t="s">
        <v>389</v>
      </c>
      <c r="M16" s="156">
        <f>H16</f>
        <v>473.87827938755191</v>
      </c>
      <c r="N16" s="20"/>
      <c r="O16" s="64">
        <f>M16*N9</f>
        <v>544.96002129568467</v>
      </c>
      <c r="P16" s="26"/>
      <c r="Q16" s="55" t="s">
        <v>389</v>
      </c>
      <c r="R16" s="156">
        <f>M16</f>
        <v>473.87827938755191</v>
      </c>
      <c r="S16" s="280"/>
      <c r="T16" s="280"/>
      <c r="U16" s="64">
        <f>R16*S9</f>
        <v>544.96002129568467</v>
      </c>
      <c r="V16" s="26"/>
      <c r="W16" s="165"/>
      <c r="X16" s="165"/>
      <c r="Y16" s="165"/>
      <c r="Z16" s="165"/>
      <c r="AA16" s="165"/>
    </row>
    <row r="17" spans="1:28">
      <c r="A17" s="244" t="s">
        <v>550</v>
      </c>
      <c r="B17" s="245"/>
      <c r="C17" s="250">
        <f>'Other Benchmarks'!E16</f>
        <v>9836.4000000000015</v>
      </c>
      <c r="D17" s="236"/>
      <c r="E17" s="228" t="s">
        <v>585</v>
      </c>
      <c r="F17" s="166"/>
      <c r="G17" s="55" t="s">
        <v>550</v>
      </c>
      <c r="H17" s="74"/>
      <c r="I17" s="275">
        <f>'Other Benchmarks'!B7</f>
        <v>23.42</v>
      </c>
      <c r="J17" s="210">
        <f>'Other Benchmarks'!E16</f>
        <v>9836.4000000000015</v>
      </c>
      <c r="K17" s="26"/>
      <c r="L17" s="55" t="s">
        <v>550</v>
      </c>
      <c r="M17" s="155"/>
      <c r="N17" s="275">
        <f>'Other Benchmarks'!B7</f>
        <v>23.42</v>
      </c>
      <c r="O17" s="210">
        <f>J17</f>
        <v>9836.4000000000015</v>
      </c>
      <c r="P17" s="26"/>
      <c r="Q17" s="55" t="s">
        <v>550</v>
      </c>
      <c r="R17" s="155"/>
      <c r="S17" s="63"/>
      <c r="T17" s="275">
        <f>'Other Benchmarks'!B7</f>
        <v>23.42</v>
      </c>
      <c r="U17" s="210">
        <f>J17</f>
        <v>9836.4000000000015</v>
      </c>
      <c r="V17" s="26"/>
      <c r="W17" s="165"/>
      <c r="X17" s="165"/>
      <c r="Y17" s="165"/>
      <c r="Z17" s="165"/>
      <c r="AA17" s="165"/>
    </row>
    <row r="18" spans="1:28">
      <c r="A18" s="242" t="s">
        <v>407</v>
      </c>
      <c r="B18" s="227"/>
      <c r="C18" s="241">
        <f>'Other Benchmarks'!B4</f>
        <v>100</v>
      </c>
      <c r="D18" s="224"/>
      <c r="E18" s="228" t="s">
        <v>604</v>
      </c>
      <c r="F18" s="166"/>
      <c r="G18" s="55" t="s">
        <v>407</v>
      </c>
      <c r="H18" s="33">
        <f>'Other Benchmarks'!B4</f>
        <v>100</v>
      </c>
      <c r="I18" s="63"/>
      <c r="J18" s="64">
        <f>H18*$I$9</f>
        <v>114.99999999999999</v>
      </c>
      <c r="K18" s="26"/>
      <c r="L18" s="55" t="s">
        <v>407</v>
      </c>
      <c r="M18" s="156">
        <f>H18</f>
        <v>100</v>
      </c>
      <c r="N18" s="63"/>
      <c r="O18" s="64">
        <f>M18*$N$9</f>
        <v>114.99999999999999</v>
      </c>
      <c r="P18" s="26"/>
      <c r="Q18" s="55" t="s">
        <v>407</v>
      </c>
      <c r="R18" s="156">
        <f>M18</f>
        <v>100</v>
      </c>
      <c r="S18" s="63"/>
      <c r="T18" s="63"/>
      <c r="U18" s="64">
        <f>R18*S9</f>
        <v>114.99999999999999</v>
      </c>
      <c r="V18" s="26"/>
      <c r="W18" s="165"/>
      <c r="X18" s="165"/>
      <c r="Y18" s="165"/>
      <c r="Z18" s="165"/>
      <c r="AA18" s="165"/>
    </row>
    <row r="19" spans="1:28">
      <c r="A19" s="242" t="s">
        <v>579</v>
      </c>
      <c r="B19" s="227"/>
      <c r="C19" s="240">
        <f>'Program Supplies'!J4</f>
        <v>500</v>
      </c>
      <c r="D19" s="227"/>
      <c r="E19" s="228" t="s">
        <v>605</v>
      </c>
      <c r="F19" s="166"/>
      <c r="G19" s="55" t="s">
        <v>408</v>
      </c>
      <c r="H19" s="33">
        <f>'Program Supplies'!J4</f>
        <v>500</v>
      </c>
      <c r="I19" s="63"/>
      <c r="J19" s="64">
        <f>H19*$I$9</f>
        <v>575</v>
      </c>
      <c r="K19" s="26"/>
      <c r="L19" s="55" t="s">
        <v>408</v>
      </c>
      <c r="M19" s="156">
        <f>'Program Supplies'!J6</f>
        <v>1000</v>
      </c>
      <c r="N19" s="63"/>
      <c r="O19" s="64">
        <f>M19*$N$9</f>
        <v>1150</v>
      </c>
      <c r="P19" s="26"/>
      <c r="Q19" s="55" t="s">
        <v>408</v>
      </c>
      <c r="R19" s="156">
        <f>'Program Supplies'!J5</f>
        <v>1500</v>
      </c>
      <c r="S19" s="63"/>
      <c r="T19" s="63"/>
      <c r="U19" s="64">
        <f>R19*S9</f>
        <v>1724.9999999999998</v>
      </c>
      <c r="V19" s="26"/>
      <c r="W19" s="165"/>
      <c r="X19" s="165"/>
      <c r="Y19" s="165"/>
      <c r="Z19" s="165"/>
      <c r="AA19" s="165"/>
    </row>
    <row r="20" spans="1:28">
      <c r="A20" s="242" t="s">
        <v>580</v>
      </c>
      <c r="B20" s="227"/>
      <c r="C20" s="240">
        <f>'Program Supplies'!J6</f>
        <v>1000</v>
      </c>
      <c r="D20" s="227"/>
      <c r="E20" s="228" t="s">
        <v>606</v>
      </c>
      <c r="F20" s="166"/>
      <c r="G20" s="55"/>
      <c r="H20" s="20"/>
      <c r="I20" s="294"/>
      <c r="J20" s="295"/>
      <c r="K20" s="26"/>
      <c r="L20" s="55"/>
      <c r="M20" s="20"/>
      <c r="N20" s="296"/>
      <c r="O20" s="295"/>
      <c r="P20" s="26"/>
      <c r="Q20" s="55"/>
      <c r="R20" s="20"/>
      <c r="S20" s="296"/>
      <c r="T20" s="296"/>
      <c r="U20" s="295"/>
      <c r="V20" s="26"/>
      <c r="W20" s="165"/>
      <c r="X20" s="165"/>
      <c r="Y20" s="165"/>
      <c r="Z20" s="165"/>
      <c r="AA20" s="165"/>
    </row>
    <row r="21" spans="1:28">
      <c r="A21" s="242" t="s">
        <v>581</v>
      </c>
      <c r="B21" s="227"/>
      <c r="C21" s="240">
        <f>'Program Supplies'!J5</f>
        <v>1500</v>
      </c>
      <c r="D21" s="227"/>
      <c r="E21" s="228" t="s">
        <v>607</v>
      </c>
      <c r="F21" s="166"/>
      <c r="G21" s="57" t="s">
        <v>117</v>
      </c>
      <c r="H21" s="16"/>
      <c r="I21" s="16"/>
      <c r="J21" s="299">
        <f>SUM(J13:J20)</f>
        <v>67518.50365268602</v>
      </c>
      <c r="K21" s="26"/>
      <c r="L21" s="57" t="s">
        <v>117</v>
      </c>
      <c r="M21" s="16"/>
      <c r="N21" s="16"/>
      <c r="O21" s="299">
        <f>SUM(O13:O20)</f>
        <v>68093.50365268602</v>
      </c>
      <c r="P21" s="26"/>
      <c r="Q21" s="57" t="s">
        <v>117</v>
      </c>
      <c r="R21" s="16"/>
      <c r="S21" s="16"/>
      <c r="T21" s="16"/>
      <c r="U21" s="299">
        <f>SUM(U13:U20)</f>
        <v>98452.50365268602</v>
      </c>
      <c r="V21" s="26"/>
      <c r="W21" s="165"/>
      <c r="X21" s="165"/>
      <c r="Y21" s="165"/>
      <c r="Z21" s="165"/>
      <c r="AA21" s="165"/>
    </row>
    <row r="22" spans="1:28">
      <c r="A22" s="242"/>
      <c r="B22" s="227"/>
      <c r="C22" s="237"/>
      <c r="D22" s="227"/>
      <c r="E22" s="228"/>
      <c r="F22" s="166"/>
      <c r="G22" s="65"/>
      <c r="H22" s="20"/>
      <c r="I22" s="66"/>
      <c r="J22" s="67"/>
      <c r="K22" s="26"/>
      <c r="L22" s="65"/>
      <c r="M22" s="20"/>
      <c r="N22" s="66"/>
      <c r="O22" s="67"/>
      <c r="P22" s="26"/>
      <c r="Q22" s="65"/>
      <c r="R22" s="20"/>
      <c r="S22" s="66"/>
      <c r="T22" s="66"/>
      <c r="U22" s="67"/>
      <c r="V22" s="26"/>
      <c r="W22" s="165"/>
      <c r="X22" s="165"/>
      <c r="Y22" s="165"/>
      <c r="Z22" s="165"/>
      <c r="AA22" s="165"/>
    </row>
    <row r="23" spans="1:28">
      <c r="A23" s="229" t="s">
        <v>602</v>
      </c>
      <c r="B23" s="227"/>
      <c r="C23" s="238">
        <f>'FY15 UFR Benchmarks'!C49</f>
        <v>0.14233534121323074</v>
      </c>
      <c r="D23" s="227"/>
      <c r="E23" s="228" t="s">
        <v>575</v>
      </c>
      <c r="F23" s="166"/>
      <c r="G23" s="68" t="s">
        <v>602</v>
      </c>
      <c r="H23" s="66"/>
      <c r="I23" s="333">
        <f>'FY15 UFR Benchmarks'!C49</f>
        <v>0.14233534121323074</v>
      </c>
      <c r="J23" s="67">
        <f>I23*J21</f>
        <v>9610.2692556118309</v>
      </c>
      <c r="K23" s="26"/>
      <c r="L23" s="68" t="s">
        <v>602</v>
      </c>
      <c r="M23" s="66"/>
      <c r="N23" s="333">
        <f>I23</f>
        <v>0.14233534121323074</v>
      </c>
      <c r="O23" s="67">
        <f>N23*O21</f>
        <v>9692.1120768094388</v>
      </c>
      <c r="P23" s="26"/>
      <c r="Q23" s="68" t="s">
        <v>602</v>
      </c>
      <c r="R23" s="66"/>
      <c r="S23" s="333">
        <f>I23</f>
        <v>0.14233534121323074</v>
      </c>
      <c r="T23" s="160"/>
      <c r="U23" s="67">
        <f>S23*U21</f>
        <v>14013.270700701911</v>
      </c>
      <c r="V23" s="26"/>
      <c r="W23" s="165"/>
      <c r="X23" s="165"/>
      <c r="Y23" s="165"/>
      <c r="Z23" s="165"/>
      <c r="AA23" s="165"/>
    </row>
    <row r="24" spans="1:28" ht="15" thickBot="1">
      <c r="A24" s="229"/>
      <c r="B24" s="227"/>
      <c r="C24" s="227"/>
      <c r="D24" s="227"/>
      <c r="E24" s="228"/>
      <c r="F24" s="166"/>
      <c r="G24" s="75" t="s">
        <v>118</v>
      </c>
      <c r="H24" s="87"/>
      <c r="I24" s="76"/>
      <c r="J24" s="77">
        <f>SUM(J21:J23)</f>
        <v>77128.772908297848</v>
      </c>
      <c r="K24" s="26"/>
      <c r="L24" s="75" t="s">
        <v>118</v>
      </c>
      <c r="M24" s="87"/>
      <c r="N24" s="334"/>
      <c r="O24" s="77">
        <f>SUM(O21:O23)</f>
        <v>77785.615729495461</v>
      </c>
      <c r="P24" s="26"/>
      <c r="Q24" s="75" t="s">
        <v>118</v>
      </c>
      <c r="R24" s="87"/>
      <c r="S24" s="334"/>
      <c r="T24" s="76"/>
      <c r="U24" s="77">
        <f>SUM(U21:U23)</f>
        <v>112465.77435338793</v>
      </c>
      <c r="V24" s="26"/>
      <c r="W24" s="165"/>
      <c r="X24" s="165"/>
      <c r="Y24" s="165"/>
      <c r="Z24" s="165"/>
      <c r="AA24" s="165"/>
    </row>
    <row r="25" spans="1:28" ht="15" thickTop="1">
      <c r="A25" s="229" t="s">
        <v>591</v>
      </c>
      <c r="B25" s="227"/>
      <c r="C25" s="238">
        <f>'CAF Spring 2016 '!BM25</f>
        <v>4.3768475255077849E-2</v>
      </c>
      <c r="D25" s="227"/>
      <c r="E25" s="228" t="s">
        <v>583</v>
      </c>
      <c r="F25" s="166"/>
      <c r="G25" s="54" t="s">
        <v>256</v>
      </c>
      <c r="H25" s="86"/>
      <c r="I25" s="20"/>
      <c r="J25" s="78">
        <f>J24/J4/J5</f>
        <v>10.565585329903815</v>
      </c>
      <c r="K25" s="26"/>
      <c r="L25" s="54" t="s">
        <v>256</v>
      </c>
      <c r="M25" s="86"/>
      <c r="N25" s="335"/>
      <c r="O25" s="78">
        <f>O24/O4/O5</f>
        <v>21.311127597122042</v>
      </c>
      <c r="P25" s="26"/>
      <c r="Q25" s="54" t="s">
        <v>256</v>
      </c>
      <c r="R25" s="86"/>
      <c r="S25" s="335"/>
      <c r="T25" s="20"/>
      <c r="U25" s="78">
        <f>U24/U4/U5</f>
        <v>30.812540918736421</v>
      </c>
      <c r="V25" s="26"/>
      <c r="W25" s="165"/>
      <c r="X25" s="165"/>
      <c r="Y25" s="165"/>
      <c r="Z25" s="165"/>
      <c r="AA25" s="165"/>
    </row>
    <row r="26" spans="1:28" ht="15" thickBot="1">
      <c r="A26" s="32" t="s">
        <v>622</v>
      </c>
      <c r="B26" s="70"/>
      <c r="C26" s="83">
        <f>'CAF Spring 2018'!BQ27</f>
        <v>2.6804860614724868E-2</v>
      </c>
      <c r="D26" s="70"/>
      <c r="E26" s="239" t="s">
        <v>623</v>
      </c>
      <c r="F26" s="166"/>
      <c r="G26" s="32" t="s">
        <v>561</v>
      </c>
      <c r="H26" s="70"/>
      <c r="I26" s="330">
        <f>'CAF Spring 2016 '!BM25</f>
        <v>4.3768475255077849E-2</v>
      </c>
      <c r="J26" s="84">
        <f>(J25*I26)+J25</f>
        <v>11.028024889971123</v>
      </c>
      <c r="K26" s="26"/>
      <c r="L26" s="32" t="s">
        <v>561</v>
      </c>
      <c r="M26" s="70"/>
      <c r="N26" s="330">
        <f>I26</f>
        <v>4.3768475255077849E-2</v>
      </c>
      <c r="O26" s="84">
        <f>(O25*N26)+O25</f>
        <v>22.243883158014484</v>
      </c>
      <c r="P26" s="26"/>
      <c r="Q26" s="32" t="s">
        <v>561</v>
      </c>
      <c r="R26" s="70"/>
      <c r="S26" s="330">
        <f>I26</f>
        <v>4.3768475255077849E-2</v>
      </c>
      <c r="T26" s="83"/>
      <c r="U26" s="84">
        <f>(U25*S26)+U25</f>
        <v>32.16115885348421</v>
      </c>
      <c r="V26" s="26"/>
      <c r="W26" s="165"/>
      <c r="X26" s="165"/>
      <c r="Y26" s="165"/>
      <c r="Z26" s="165"/>
      <c r="AA26" s="165"/>
    </row>
    <row r="27" spans="1:28" ht="15" thickBot="1">
      <c r="A27" s="166"/>
      <c r="B27" s="166"/>
      <c r="C27" s="166"/>
      <c r="D27" s="166"/>
      <c r="E27" s="166"/>
      <c r="F27" s="166"/>
      <c r="G27" s="208" t="s">
        <v>612</v>
      </c>
      <c r="H27" s="209"/>
      <c r="I27" s="331"/>
      <c r="J27" s="324">
        <f>J26</f>
        <v>11.028024889971123</v>
      </c>
      <c r="K27" s="325"/>
      <c r="L27" s="326" t="s">
        <v>612</v>
      </c>
      <c r="M27" s="327"/>
      <c r="N27" s="327"/>
      <c r="O27" s="324">
        <f>O26</f>
        <v>22.243883158014484</v>
      </c>
      <c r="P27" s="325"/>
      <c r="Q27" s="326" t="s">
        <v>612</v>
      </c>
      <c r="R27" s="327"/>
      <c r="S27" s="327"/>
      <c r="T27" s="327"/>
      <c r="U27" s="324">
        <f>U26</f>
        <v>32.16115885348421</v>
      </c>
      <c r="V27" s="26"/>
      <c r="W27" s="165"/>
      <c r="X27" s="165"/>
      <c r="Y27" s="165"/>
      <c r="Z27" s="165"/>
      <c r="AA27" s="165"/>
    </row>
    <row r="28" spans="1:28" ht="15" thickBot="1">
      <c r="A28" s="166"/>
      <c r="B28" s="166"/>
      <c r="C28" s="166"/>
      <c r="D28" s="166"/>
      <c r="E28" s="166"/>
      <c r="F28" s="166"/>
      <c r="G28" s="328" t="s">
        <v>624</v>
      </c>
      <c r="H28" s="329"/>
      <c r="I28" s="332">
        <f>C26</f>
        <v>2.6804860614724868E-2</v>
      </c>
      <c r="J28" s="307">
        <f>J27*(I28+1)</f>
        <v>11.323629560002516</v>
      </c>
      <c r="K28" s="166"/>
      <c r="L28" s="328" t="s">
        <v>624</v>
      </c>
      <c r="M28" s="329"/>
      <c r="N28" s="332">
        <f>I28</f>
        <v>2.6804860614724868E-2</v>
      </c>
      <c r="O28" s="307">
        <f>O27*(N28+1)</f>
        <v>22.840127345595288</v>
      </c>
      <c r="P28" s="26"/>
      <c r="Q28" s="328" t="s">
        <v>624</v>
      </c>
      <c r="R28" s="329"/>
      <c r="S28" s="332">
        <f>I28</f>
        <v>2.6804860614724868E-2</v>
      </c>
      <c r="T28" s="332"/>
      <c r="U28" s="307">
        <f>U27*(S28+1)</f>
        <v>33.023234233759879</v>
      </c>
      <c r="V28" s="26"/>
      <c r="W28" s="165"/>
      <c r="X28" s="165"/>
      <c r="Y28" s="165"/>
      <c r="Z28" s="165"/>
      <c r="AA28" s="165"/>
      <c r="AB28" s="165"/>
    </row>
    <row r="29" spans="1:28" ht="15.6">
      <c r="A29" s="282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26"/>
      <c r="M29" s="26"/>
      <c r="N29" s="26"/>
      <c r="O29" s="26"/>
      <c r="P29" s="26"/>
      <c r="Q29" s="26"/>
      <c r="R29" s="26"/>
      <c r="S29" s="26"/>
      <c r="T29" s="166"/>
      <c r="U29" s="26"/>
      <c r="V29" s="26"/>
      <c r="W29" s="165"/>
      <c r="X29" s="165"/>
      <c r="Y29" s="165"/>
      <c r="Z29" s="165"/>
      <c r="AA29" s="165"/>
    </row>
    <row r="30" spans="1:28">
      <c r="W30" s="165"/>
      <c r="X30" s="165"/>
      <c r="Y30" s="165"/>
      <c r="Z30" s="165"/>
      <c r="AA30" s="165"/>
    </row>
    <row r="33" spans="10:10">
      <c r="J33" s="298"/>
    </row>
  </sheetData>
  <mergeCells count="9">
    <mergeCell ref="G3:J3"/>
    <mergeCell ref="L3:O3"/>
    <mergeCell ref="Q3:U3"/>
    <mergeCell ref="A3:E3"/>
    <mergeCell ref="B4:B5"/>
    <mergeCell ref="C4:C5"/>
    <mergeCell ref="D4:D5"/>
    <mergeCell ref="E4:E5"/>
    <mergeCell ref="A4:A5"/>
  </mergeCells>
  <pageMargins left="0.25" right="0.25" top="0.75" bottom="0.75" header="0.3" footer="0.3"/>
  <pageSetup scale="39" orientation="landscape" r:id="rId1"/>
  <colBreaks count="2" manualBreakCount="2">
    <brk id="21" max="1048575" man="1"/>
    <brk id="22" max="1048575" man="1"/>
  </colBreaks>
  <ignoredErrors>
    <ignoredError sqref="J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33"/>
  <sheetViews>
    <sheetView zoomScaleNormal="100" zoomScaleSheetLayoutView="118" workbookViewId="0">
      <selection activeCell="I5" sqref="I5"/>
    </sheetView>
  </sheetViews>
  <sheetFormatPr defaultColWidth="9.109375" defaultRowHeight="14.4"/>
  <cols>
    <col min="1" max="1" width="39.88671875" style="165" customWidth="1"/>
    <col min="2" max="3" width="10.5546875" style="165" customWidth="1"/>
    <col min="4" max="4" width="12" style="165" customWidth="1"/>
    <col min="5" max="6" width="9.109375" style="165"/>
    <col min="7" max="7" width="3.109375" style="165" customWidth="1"/>
    <col min="8" max="8" width="9.109375" style="165"/>
    <col min="9" max="9" width="10.5546875" style="165" bestFit="1" customWidth="1"/>
    <col min="10" max="16384" width="9.109375" style="165"/>
  </cols>
  <sheetData>
    <row r="1" spans="1:11">
      <c r="A1" s="25" t="s">
        <v>408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>
      <c r="A2" s="25"/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8.8">
      <c r="A3" s="154" t="s">
        <v>365</v>
      </c>
      <c r="B3" s="193" t="s">
        <v>514</v>
      </c>
      <c r="C3" s="193" t="s">
        <v>515</v>
      </c>
      <c r="D3" s="193" t="s">
        <v>408</v>
      </c>
      <c r="E3" s="154" t="s">
        <v>114</v>
      </c>
      <c r="F3" s="154" t="s">
        <v>255</v>
      </c>
      <c r="G3" s="166"/>
      <c r="H3" s="166"/>
      <c r="I3" s="158" t="s">
        <v>255</v>
      </c>
      <c r="J3" s="158" t="s">
        <v>564</v>
      </c>
      <c r="K3" s="166"/>
    </row>
    <row r="4" spans="1:11">
      <c r="A4" s="27" t="s">
        <v>289</v>
      </c>
      <c r="B4" s="27" t="s">
        <v>290</v>
      </c>
      <c r="C4" s="27" t="s">
        <v>507</v>
      </c>
      <c r="D4" s="22">
        <f>SUMIFS('UFR Raw Data'!K:K,'UFR Raw Data'!B:B,'Program Supplies'!A4,'UFR Raw Data'!D:D,'Program Supplies'!B4,'UFR Raw Data'!H:H,"33E")+SUMIFS('UFR Raw Data'!K:K,'UFR Raw Data'!B:B,'Program Supplies'!A4,'UFR Raw Data'!D:D,'Program Supplies'!B4,'UFR Raw Data'!H:H,"33E")</f>
        <v>0</v>
      </c>
      <c r="E4" s="27">
        <f>SUMIFS('UFR Raw Data'!J:J,'UFR Raw Data'!B:B,'Program Supplies'!A4,'UFR Raw Data'!D:D,'Program Supplies'!B4,'UFR Raw Data'!H:H,"39S")</f>
        <v>0.72</v>
      </c>
      <c r="F4" s="195">
        <f>D4/E4</f>
        <v>0</v>
      </c>
      <c r="G4" s="166"/>
      <c r="H4" s="196" t="s">
        <v>516</v>
      </c>
      <c r="I4" s="22">
        <f>SUMIF($C$4:$C$26,"a",$D$4:$D$26)/SUMIF($C$4:$C$26,"a",$E$4:$E$26)</f>
        <v>446.97943876659485</v>
      </c>
      <c r="J4" s="22">
        <v>500</v>
      </c>
      <c r="K4" s="166"/>
    </row>
    <row r="5" spans="1:11">
      <c r="A5" s="27" t="s">
        <v>336</v>
      </c>
      <c r="B5" s="27" t="s">
        <v>340</v>
      </c>
      <c r="C5" s="27" t="s">
        <v>508</v>
      </c>
      <c r="D5" s="22">
        <f>SUMIFS('UFR Raw Data'!K:K,'UFR Raw Data'!B:B,'Program Supplies'!A5,'UFR Raw Data'!D:D,'Program Supplies'!B5,'UFR Raw Data'!H:H,"33E")+SUMIFS('UFR Raw Data'!K:K,'UFR Raw Data'!B:B,'Program Supplies'!A5,'UFR Raw Data'!D:D,'Program Supplies'!B5,'UFR Raw Data'!H:H,"33E")</f>
        <v>0</v>
      </c>
      <c r="E5" s="27">
        <f>SUMIFS('UFR Raw Data'!J:J,'UFR Raw Data'!B:B,'Program Supplies'!A5,'UFR Raw Data'!D:D,'Program Supplies'!B5,'UFR Raw Data'!H:H,"39S")</f>
        <v>0.56000000000000005</v>
      </c>
      <c r="F5" s="195">
        <f t="shared" ref="F5:F26" si="0">D5/E5</f>
        <v>0</v>
      </c>
      <c r="G5" s="166"/>
      <c r="H5" s="196" t="s">
        <v>517</v>
      </c>
      <c r="I5" s="22">
        <f>SUMIF($C$4:$C$26,"y",$D$4:$D$26)/SUMIF($C$4:$C$26,"y",$E$4:$E$26)</f>
        <v>1487.9310344827584</v>
      </c>
      <c r="J5" s="22">
        <v>1500</v>
      </c>
      <c r="K5" s="166"/>
    </row>
    <row r="6" spans="1:11">
      <c r="A6" s="27" t="s">
        <v>336</v>
      </c>
      <c r="B6" s="27" t="s">
        <v>337</v>
      </c>
      <c r="C6" s="27" t="s">
        <v>508</v>
      </c>
      <c r="D6" s="22">
        <f>SUMIFS('UFR Raw Data'!K:K,'UFR Raw Data'!B:B,'Program Supplies'!A6,'UFR Raw Data'!D:D,'Program Supplies'!B6,'UFR Raw Data'!H:H,"33E")+SUMIFS('UFR Raw Data'!K:K,'UFR Raw Data'!B:B,'Program Supplies'!A6,'UFR Raw Data'!D:D,'Program Supplies'!B6,'UFR Raw Data'!H:H,"33E")</f>
        <v>1568</v>
      </c>
      <c r="E6" s="27">
        <f>SUMIFS('UFR Raw Data'!J:J,'UFR Raw Data'!B:B,'Program Supplies'!A6,'UFR Raw Data'!D:D,'Program Supplies'!B6,'UFR Raw Data'!H:H,"39S")</f>
        <v>0</v>
      </c>
      <c r="F6" s="195">
        <v>0</v>
      </c>
      <c r="G6" s="166"/>
      <c r="H6" s="196" t="s">
        <v>518</v>
      </c>
      <c r="I6" s="22">
        <f>SUMIF($C$4:$C$26,"f",$D$4:$D$26)/SUMIF($C$4:$C$26,"f",$E$4:$E$26)</f>
        <v>992.41163310961952</v>
      </c>
      <c r="J6" s="22">
        <v>1000</v>
      </c>
      <c r="K6" s="166"/>
    </row>
    <row r="7" spans="1:11">
      <c r="A7" s="27" t="s">
        <v>344</v>
      </c>
      <c r="B7" s="27" t="s">
        <v>345</v>
      </c>
      <c r="C7" s="27" t="s">
        <v>507</v>
      </c>
      <c r="D7" s="22">
        <f>SUMIFS('UFR Raw Data'!K:K,'UFR Raw Data'!B:B,'Program Supplies'!A7,'UFR Raw Data'!D:D,'Program Supplies'!B7,'UFR Raw Data'!H:H,"33E")+SUMIFS('UFR Raw Data'!K:K,'UFR Raw Data'!B:B,'Program Supplies'!A7,'UFR Raw Data'!D:D,'Program Supplies'!B7,'UFR Raw Data'!H:H,"33E")</f>
        <v>0</v>
      </c>
      <c r="E7" s="27">
        <f>SUMIFS('UFR Raw Data'!J:J,'UFR Raw Data'!B:B,'Program Supplies'!A7,'UFR Raw Data'!D:D,'Program Supplies'!B7,'UFR Raw Data'!H:H,"39S")</f>
        <v>2.4940000000000002</v>
      </c>
      <c r="F7" s="195">
        <f t="shared" si="0"/>
        <v>0</v>
      </c>
      <c r="G7" s="166"/>
      <c r="H7" s="166"/>
      <c r="I7" s="166"/>
      <c r="J7" s="166"/>
      <c r="K7" s="166"/>
    </row>
    <row r="8" spans="1:11">
      <c r="A8" s="27" t="s">
        <v>357</v>
      </c>
      <c r="B8" s="27" t="s">
        <v>361</v>
      </c>
      <c r="C8" s="27" t="s">
        <v>507</v>
      </c>
      <c r="D8" s="22">
        <f>SUMIFS('UFR Raw Data'!K:K,'UFR Raw Data'!B:B,'Program Supplies'!A8,'UFR Raw Data'!D:D,'Program Supplies'!B8,'UFR Raw Data'!H:H,"33E")+SUMIFS('UFR Raw Data'!K:K,'UFR Raw Data'!B:B,'Program Supplies'!A8,'UFR Raw Data'!D:D,'Program Supplies'!B8,'UFR Raw Data'!H:H,"33E")</f>
        <v>962</v>
      </c>
      <c r="E8" s="27">
        <f>SUMIFS('UFR Raw Data'!J:J,'UFR Raw Data'!B:B,'Program Supplies'!A8,'UFR Raw Data'!D:D,'Program Supplies'!B8,'UFR Raw Data'!H:H,"39S")</f>
        <v>2.3199999999999998</v>
      </c>
      <c r="F8" s="195">
        <f t="shared" si="0"/>
        <v>414.65517241379314</v>
      </c>
      <c r="G8" s="166"/>
      <c r="H8" s="166"/>
      <c r="I8" s="166"/>
      <c r="J8" s="166"/>
      <c r="K8" s="166"/>
    </row>
    <row r="9" spans="1:11">
      <c r="A9" s="27" t="s">
        <v>295</v>
      </c>
      <c r="B9" s="27" t="s">
        <v>296</v>
      </c>
      <c r="C9" s="27" t="s">
        <v>509</v>
      </c>
      <c r="D9" s="22">
        <f>SUMIFS('UFR Raw Data'!K:K,'UFR Raw Data'!B:B,'Program Supplies'!A9,'UFR Raw Data'!D:D,'Program Supplies'!B9,'UFR Raw Data'!H:H,"33E")+SUMIFS('UFR Raw Data'!K:K,'UFR Raw Data'!B:B,'Program Supplies'!A9,'UFR Raw Data'!D:D,'Program Supplies'!B9,'UFR Raw Data'!H:H,"33E")</f>
        <v>436.08</v>
      </c>
      <c r="E9" s="27">
        <f>SUMIFS('UFR Raw Data'!J:J,'UFR Raw Data'!B:B,'Program Supplies'!A9,'UFR Raw Data'!D:D,'Program Supplies'!B9,'UFR Raw Data'!H:H,"39S")</f>
        <v>2.2200000000000002</v>
      </c>
      <c r="F9" s="195">
        <f t="shared" si="0"/>
        <v>196.43243243243242</v>
      </c>
      <c r="G9" s="166"/>
      <c r="H9" s="166"/>
      <c r="I9" s="166"/>
      <c r="J9" s="166"/>
      <c r="K9" s="166"/>
    </row>
    <row r="10" spans="1:11">
      <c r="A10" s="27" t="s">
        <v>295</v>
      </c>
      <c r="B10" s="27" t="s">
        <v>298</v>
      </c>
      <c r="C10" s="27" t="s">
        <v>509</v>
      </c>
      <c r="D10" s="22">
        <f>SUMIFS('UFR Raw Data'!K:K,'UFR Raw Data'!B:B,'Program Supplies'!A10,'UFR Raw Data'!D:D,'Program Supplies'!B10,'UFR Raw Data'!H:H,"33E")+SUMIFS('UFR Raw Data'!K:K,'UFR Raw Data'!B:B,'Program Supplies'!A10,'UFR Raw Data'!D:D,'Program Supplies'!B10,'UFR Raw Data'!H:H,"33E")</f>
        <v>4000</v>
      </c>
      <c r="E10" s="27">
        <f>SUMIFS('UFR Raw Data'!J:J,'UFR Raw Data'!B:B,'Program Supplies'!A10,'UFR Raw Data'!D:D,'Program Supplies'!B10,'UFR Raw Data'!H:H,"39S")</f>
        <v>2.25</v>
      </c>
      <c r="F10" s="195">
        <f t="shared" si="0"/>
        <v>1777.7777777777778</v>
      </c>
      <c r="G10" s="166"/>
      <c r="H10" s="166"/>
      <c r="I10" s="166"/>
      <c r="J10" s="166"/>
      <c r="K10" s="166"/>
    </row>
    <row r="11" spans="1:11">
      <c r="A11" s="27" t="s">
        <v>321</v>
      </c>
      <c r="B11" s="27" t="s">
        <v>325</v>
      </c>
      <c r="C11" s="27" t="s">
        <v>507</v>
      </c>
      <c r="D11" s="22">
        <f>SUMIFS('UFR Raw Data'!K:K,'UFR Raw Data'!B:B,'Program Supplies'!A11,'UFR Raw Data'!D:D,'Program Supplies'!B11,'UFR Raw Data'!H:H,"33E")+SUMIFS('UFR Raw Data'!K:K,'UFR Raw Data'!B:B,'Program Supplies'!A11,'UFR Raw Data'!D:D,'Program Supplies'!B11,'UFR Raw Data'!H:H,"33E")</f>
        <v>460</v>
      </c>
      <c r="E11" s="27">
        <f>SUMIFS('UFR Raw Data'!J:J,'UFR Raw Data'!B:B,'Program Supplies'!A11,'UFR Raw Data'!D:D,'Program Supplies'!B11,'UFR Raw Data'!H:H,"39S")</f>
        <v>3.69</v>
      </c>
      <c r="F11" s="195">
        <f t="shared" si="0"/>
        <v>124.66124661246613</v>
      </c>
      <c r="G11" s="166"/>
      <c r="H11" s="166"/>
      <c r="I11" s="166"/>
      <c r="J11" s="166"/>
      <c r="K11" s="166"/>
    </row>
    <row r="12" spans="1:11">
      <c r="A12" s="27" t="s">
        <v>310</v>
      </c>
      <c r="B12" s="27" t="s">
        <v>311</v>
      </c>
      <c r="C12" s="27" t="s">
        <v>507</v>
      </c>
      <c r="D12" s="22">
        <f>SUMIFS('UFR Raw Data'!K:K,'UFR Raw Data'!B:B,'Program Supplies'!A12,'UFR Raw Data'!D:D,'Program Supplies'!B12,'UFR Raw Data'!H:H,"33E")+SUMIFS('UFR Raw Data'!K:K,'UFR Raw Data'!B:B,'Program Supplies'!A12,'UFR Raw Data'!D:D,'Program Supplies'!B12,'UFR Raw Data'!H:H,"33E")</f>
        <v>3756</v>
      </c>
      <c r="E12" s="27">
        <f>SUMIFS('UFR Raw Data'!J:J,'UFR Raw Data'!B:B,'Program Supplies'!A12,'UFR Raw Data'!D:D,'Program Supplies'!B12,'UFR Raw Data'!H:H,"39S")</f>
        <v>2.62</v>
      </c>
      <c r="F12" s="195">
        <f t="shared" si="0"/>
        <v>1433.5877862595419</v>
      </c>
      <c r="G12" s="166"/>
      <c r="H12" s="166"/>
      <c r="I12" s="166"/>
      <c r="J12" s="166"/>
      <c r="K12" s="166"/>
    </row>
    <row r="13" spans="1:11">
      <c r="A13" s="27" t="s">
        <v>310</v>
      </c>
      <c r="B13" s="27" t="s">
        <v>313</v>
      </c>
      <c r="C13" s="27" t="s">
        <v>507</v>
      </c>
      <c r="D13" s="22">
        <f>SUMIFS('UFR Raw Data'!K:K,'UFR Raw Data'!B:B,'Program Supplies'!A13,'UFR Raw Data'!D:D,'Program Supplies'!B13,'UFR Raw Data'!H:H,"33E")+SUMIFS('UFR Raw Data'!K:K,'UFR Raw Data'!B:B,'Program Supplies'!A13,'UFR Raw Data'!D:D,'Program Supplies'!B13,'UFR Raw Data'!H:H,"33E")</f>
        <v>1324</v>
      </c>
      <c r="E13" s="27">
        <f>SUMIFS('UFR Raw Data'!J:J,'UFR Raw Data'!B:B,'Program Supplies'!A13,'UFR Raw Data'!D:D,'Program Supplies'!B13,'UFR Raw Data'!H:H,"39S")</f>
        <v>2.58</v>
      </c>
      <c r="F13" s="195">
        <f t="shared" si="0"/>
        <v>513.17829457364337</v>
      </c>
      <c r="G13" s="166"/>
      <c r="H13" s="166"/>
      <c r="I13" s="166"/>
      <c r="J13" s="166"/>
      <c r="K13" s="166"/>
    </row>
    <row r="14" spans="1:11">
      <c r="A14" s="27" t="s">
        <v>321</v>
      </c>
      <c r="B14" s="27" t="s">
        <v>332</v>
      </c>
      <c r="C14" s="27" t="s">
        <v>507</v>
      </c>
      <c r="D14" s="22">
        <f>SUMIFS('UFR Raw Data'!K:K,'UFR Raw Data'!B:B,'Program Supplies'!A14,'UFR Raw Data'!D:D,'Program Supplies'!B14,'UFR Raw Data'!H:H,"33E")+SUMIFS('UFR Raw Data'!K:K,'UFR Raw Data'!B:B,'Program Supplies'!A14,'UFR Raw Data'!D:D,'Program Supplies'!B14,'UFR Raw Data'!H:H,"33E")</f>
        <v>54</v>
      </c>
      <c r="E14" s="27">
        <f>SUMIFS('UFR Raw Data'!J:J,'UFR Raw Data'!B:B,'Program Supplies'!A14,'UFR Raw Data'!D:D,'Program Supplies'!B14,'UFR Raw Data'!H:H,"39S")</f>
        <v>1.36</v>
      </c>
      <c r="F14" s="195">
        <f t="shared" si="0"/>
        <v>39.705882352941174</v>
      </c>
      <c r="G14" s="166"/>
      <c r="H14" s="166"/>
      <c r="I14" s="166"/>
      <c r="J14" s="166"/>
      <c r="K14" s="166"/>
    </row>
    <row r="15" spans="1:11">
      <c r="A15" s="27" t="s">
        <v>357</v>
      </c>
      <c r="B15" s="27" t="s">
        <v>358</v>
      </c>
      <c r="C15" s="27" t="s">
        <v>507</v>
      </c>
      <c r="D15" s="22">
        <f>SUMIFS('UFR Raw Data'!K:K,'UFR Raw Data'!B:B,'Program Supplies'!A15,'UFR Raw Data'!D:D,'Program Supplies'!B15,'UFR Raw Data'!H:H,"33E")+SUMIFS('UFR Raw Data'!K:K,'UFR Raw Data'!B:B,'Program Supplies'!A15,'UFR Raw Data'!D:D,'Program Supplies'!B15,'UFR Raw Data'!H:H,"33E")</f>
        <v>512</v>
      </c>
      <c r="E15" s="27">
        <f>SUMIFS('UFR Raw Data'!J:J,'UFR Raw Data'!B:B,'Program Supplies'!A15,'UFR Raw Data'!D:D,'Program Supplies'!B15,'UFR Raw Data'!H:H,"39S")</f>
        <v>1.97</v>
      </c>
      <c r="F15" s="195">
        <f t="shared" si="0"/>
        <v>259.89847715736039</v>
      </c>
      <c r="G15" s="166"/>
      <c r="H15" s="166"/>
      <c r="I15" s="166"/>
      <c r="J15" s="166"/>
      <c r="K15" s="166"/>
    </row>
    <row r="16" spans="1:11">
      <c r="A16" s="27" t="s">
        <v>270</v>
      </c>
      <c r="B16" s="27" t="s">
        <v>271</v>
      </c>
      <c r="C16" s="27" t="s">
        <v>507</v>
      </c>
      <c r="D16" s="22">
        <f>SUMIFS('UFR Raw Data'!K:K,'UFR Raw Data'!B:B,'Program Supplies'!A16,'UFR Raw Data'!D:D,'Program Supplies'!B16,'UFR Raw Data'!H:H,"33E")+SUMIFS('UFR Raw Data'!K:K,'UFR Raw Data'!B:B,'Program Supplies'!A16,'UFR Raw Data'!D:D,'Program Supplies'!B16,'UFR Raw Data'!H:H,"33E")</f>
        <v>5000</v>
      </c>
      <c r="E16" s="27">
        <f>SUMIFS('UFR Raw Data'!J:J,'UFR Raw Data'!B:B,'Program Supplies'!A16,'UFR Raw Data'!D:D,'Program Supplies'!B16,'UFR Raw Data'!H:H,"39S")</f>
        <v>3.8</v>
      </c>
      <c r="F16" s="195">
        <f t="shared" si="0"/>
        <v>1315.7894736842106</v>
      </c>
      <c r="G16" s="166"/>
      <c r="H16" s="166"/>
      <c r="I16" s="166"/>
      <c r="J16" s="166"/>
      <c r="K16" s="166"/>
    </row>
    <row r="17" spans="1:11">
      <c r="A17" s="27" t="s">
        <v>270</v>
      </c>
      <c r="B17" s="27" t="s">
        <v>273</v>
      </c>
      <c r="C17" s="27" t="s">
        <v>507</v>
      </c>
      <c r="D17" s="22">
        <f>SUMIFS('UFR Raw Data'!K:K,'UFR Raw Data'!B:B,'Program Supplies'!A17,'UFR Raw Data'!D:D,'Program Supplies'!B17,'UFR Raw Data'!H:H,"33E")+SUMIFS('UFR Raw Data'!K:K,'UFR Raw Data'!B:B,'Program Supplies'!A17,'UFR Raw Data'!D:D,'Program Supplies'!B17,'UFR Raw Data'!H:H,"33E")</f>
        <v>0</v>
      </c>
      <c r="E17" s="27">
        <f>SUMIFS('UFR Raw Data'!J:J,'UFR Raw Data'!B:B,'Program Supplies'!A17,'UFR Raw Data'!D:D,'Program Supplies'!B17,'UFR Raw Data'!H:H,"39S")</f>
        <v>3.93</v>
      </c>
      <c r="F17" s="195">
        <f t="shared" si="0"/>
        <v>0</v>
      </c>
      <c r="G17" s="166"/>
      <c r="H17" s="166"/>
      <c r="I17" s="166"/>
      <c r="J17" s="166"/>
      <c r="K17" s="166"/>
    </row>
    <row r="18" spans="1:11">
      <c r="A18" s="27" t="s">
        <v>317</v>
      </c>
      <c r="B18" s="27" t="s">
        <v>318</v>
      </c>
      <c r="C18" s="27" t="s">
        <v>507</v>
      </c>
      <c r="D18" s="22">
        <f>SUMIFS('UFR Raw Data'!K:K,'UFR Raw Data'!B:B,'Program Supplies'!A18,'UFR Raw Data'!D:D,'Program Supplies'!B18,'UFR Raw Data'!H:H,"33E")+SUMIFS('UFR Raw Data'!K:K,'UFR Raw Data'!B:B,'Program Supplies'!A18,'UFR Raw Data'!D:D,'Program Supplies'!B18,'UFR Raw Data'!H:H,"33E")</f>
        <v>0</v>
      </c>
      <c r="E18" s="27">
        <f>SUMIFS('UFR Raw Data'!J:J,'UFR Raw Data'!B:B,'Program Supplies'!A18,'UFR Raw Data'!D:D,'Program Supplies'!B18,'UFR Raw Data'!H:H,"39S")</f>
        <v>2.25</v>
      </c>
      <c r="F18" s="195">
        <f t="shared" si="0"/>
        <v>0</v>
      </c>
      <c r="G18" s="166"/>
      <c r="H18" s="166"/>
      <c r="I18" s="166"/>
      <c r="J18" s="166"/>
      <c r="K18" s="166"/>
    </row>
    <row r="19" spans="1:11">
      <c r="A19" s="27" t="s">
        <v>301</v>
      </c>
      <c r="B19" s="27" t="s">
        <v>302</v>
      </c>
      <c r="C19" s="27" t="s">
        <v>507</v>
      </c>
      <c r="D19" s="22">
        <f>SUMIFS('UFR Raw Data'!K:K,'UFR Raw Data'!B:B,'Program Supplies'!A19,'UFR Raw Data'!D:D,'Program Supplies'!B19,'UFR Raw Data'!H:H,"33E")+SUMIFS('UFR Raw Data'!K:K,'UFR Raw Data'!B:B,'Program Supplies'!A19,'UFR Raw Data'!D:D,'Program Supplies'!B19,'UFR Raw Data'!H:H,"33E")</f>
        <v>268</v>
      </c>
      <c r="E19" s="27">
        <f>SUMIFS('UFR Raw Data'!J:J,'UFR Raw Data'!B:B,'Program Supplies'!A19,'UFR Raw Data'!D:D,'Program Supplies'!B19,'UFR Raw Data'!H:H,"39S")</f>
        <v>1.21</v>
      </c>
      <c r="F19" s="195">
        <f t="shared" si="0"/>
        <v>221.48760330578514</v>
      </c>
      <c r="G19" s="166"/>
      <c r="H19" s="166"/>
      <c r="I19" s="166"/>
      <c r="J19" s="166"/>
      <c r="K19" s="166"/>
    </row>
    <row r="20" spans="1:11">
      <c r="A20" s="27" t="s">
        <v>321</v>
      </c>
      <c r="B20" s="27" t="s">
        <v>322</v>
      </c>
      <c r="C20" s="27" t="s">
        <v>507</v>
      </c>
      <c r="D20" s="22">
        <f>SUMIFS('UFR Raw Data'!K:K,'UFR Raw Data'!B:B,'Program Supplies'!A20,'UFR Raw Data'!D:D,'Program Supplies'!B20,'UFR Raw Data'!H:H,"33E")+SUMIFS('UFR Raw Data'!K:K,'UFR Raw Data'!B:B,'Program Supplies'!A20,'UFR Raw Data'!D:D,'Program Supplies'!B20,'UFR Raw Data'!H:H,"33E")</f>
        <v>4098</v>
      </c>
      <c r="E20" s="27">
        <f>SUMIFS('UFR Raw Data'!J:J,'UFR Raw Data'!B:B,'Program Supplies'!A20,'UFR Raw Data'!D:D,'Program Supplies'!B20,'UFR Raw Data'!H:H,"39S")</f>
        <v>6.88</v>
      </c>
      <c r="F20" s="195">
        <f t="shared" si="0"/>
        <v>595.6395348837209</v>
      </c>
      <c r="G20" s="166"/>
      <c r="H20" s="166"/>
      <c r="I20" s="166"/>
      <c r="J20" s="166"/>
      <c r="K20" s="166"/>
    </row>
    <row r="21" spans="1:11">
      <c r="A21" s="27" t="s">
        <v>321</v>
      </c>
      <c r="B21" s="27" t="s">
        <v>327</v>
      </c>
      <c r="C21" s="27" t="s">
        <v>508</v>
      </c>
      <c r="D21" s="22">
        <f>SUMIFS('UFR Raw Data'!K:K,'UFR Raw Data'!B:B,'Program Supplies'!A21,'UFR Raw Data'!D:D,'Program Supplies'!B21,'UFR Raw Data'!H:H,"33E")+SUMIFS('UFR Raw Data'!K:K,'UFR Raw Data'!B:B,'Program Supplies'!A21,'UFR Raw Data'!D:D,'Program Supplies'!B21,'UFR Raw Data'!H:H,"33E")</f>
        <v>1884</v>
      </c>
      <c r="E21" s="27">
        <f>SUMIFS('UFR Raw Data'!J:J,'UFR Raw Data'!B:B,'Program Supplies'!A21,'UFR Raw Data'!D:D,'Program Supplies'!B21,'UFR Raw Data'!H:H,"39S")</f>
        <v>1.76</v>
      </c>
      <c r="F21" s="195">
        <f t="shared" si="0"/>
        <v>1070.4545454545455</v>
      </c>
      <c r="G21" s="166"/>
      <c r="H21" s="166"/>
      <c r="I21" s="166"/>
      <c r="J21" s="166"/>
      <c r="K21" s="166"/>
    </row>
    <row r="22" spans="1:11">
      <c r="A22" s="27" t="s">
        <v>321</v>
      </c>
      <c r="B22" s="27" t="s">
        <v>329</v>
      </c>
      <c r="C22" s="27" t="s">
        <v>507</v>
      </c>
      <c r="D22" s="22">
        <f>SUMIFS('UFR Raw Data'!K:K,'UFR Raw Data'!B:B,'Program Supplies'!A22,'UFR Raw Data'!D:D,'Program Supplies'!B22,'UFR Raw Data'!H:H,"33E")+SUMIFS('UFR Raw Data'!K:K,'UFR Raw Data'!B:B,'Program Supplies'!A22,'UFR Raw Data'!D:D,'Program Supplies'!B22,'UFR Raw Data'!H:H,"33E")</f>
        <v>3498</v>
      </c>
      <c r="E22" s="27">
        <f>SUMIFS('UFR Raw Data'!J:J,'UFR Raw Data'!B:B,'Program Supplies'!A22,'UFR Raw Data'!D:D,'Program Supplies'!B22,'UFR Raw Data'!H:H,"39S")</f>
        <v>3.01</v>
      </c>
      <c r="F22" s="195">
        <f t="shared" si="0"/>
        <v>1162.1262458471761</v>
      </c>
      <c r="G22" s="166"/>
      <c r="H22" s="166"/>
      <c r="I22" s="166"/>
      <c r="J22" s="166"/>
      <c r="K22" s="166"/>
    </row>
    <row r="23" spans="1:11">
      <c r="A23" s="27" t="s">
        <v>276</v>
      </c>
      <c r="B23" s="27" t="s">
        <v>277</v>
      </c>
      <c r="C23" s="27" t="s">
        <v>507</v>
      </c>
      <c r="D23" s="22">
        <f>SUMIFS('UFR Raw Data'!K:K,'UFR Raw Data'!B:B,'Program Supplies'!A23,'UFR Raw Data'!D:D,'Program Supplies'!B23,'UFR Raw Data'!H:H,"33E")+SUMIFS('UFR Raw Data'!K:K,'UFR Raw Data'!B:B,'Program Supplies'!A23,'UFR Raw Data'!D:D,'Program Supplies'!B23,'UFR Raw Data'!H:H,"33E")</f>
        <v>0</v>
      </c>
      <c r="E23" s="27">
        <f>SUMIFS('UFR Raw Data'!J:J,'UFR Raw Data'!B:B,'Program Supplies'!A23,'UFR Raw Data'!D:D,'Program Supplies'!B23,'UFR Raw Data'!H:H,"39S")</f>
        <v>2.37</v>
      </c>
      <c r="F23" s="195">
        <f t="shared" si="0"/>
        <v>0</v>
      </c>
      <c r="G23" s="166"/>
      <c r="H23" s="166"/>
      <c r="I23" s="166"/>
      <c r="J23" s="166"/>
      <c r="K23" s="166"/>
    </row>
    <row r="24" spans="1:11">
      <c r="A24" s="27" t="s">
        <v>352</v>
      </c>
      <c r="B24" s="27" t="s">
        <v>353</v>
      </c>
      <c r="C24" s="27" t="s">
        <v>507</v>
      </c>
      <c r="D24" s="22">
        <f>SUMIFS('UFR Raw Data'!K:K,'UFR Raw Data'!B:B,'Program Supplies'!A24,'UFR Raw Data'!D:D,'Program Supplies'!B24,'UFR Raw Data'!H:H,"33E")+SUMIFS('UFR Raw Data'!K:K,'UFR Raw Data'!B:B,'Program Supplies'!A24,'UFR Raw Data'!D:D,'Program Supplies'!B24,'UFR Raw Data'!H:H,"33E")</f>
        <v>0</v>
      </c>
      <c r="E24" s="27">
        <f>SUMIFS('UFR Raw Data'!J:J,'UFR Raw Data'!B:B,'Program Supplies'!A24,'UFR Raw Data'!D:D,'Program Supplies'!B24,'UFR Raw Data'!H:H,"39S")</f>
        <v>1.7587999999999999</v>
      </c>
      <c r="F24" s="195">
        <f t="shared" si="0"/>
        <v>0</v>
      </c>
      <c r="G24" s="166"/>
      <c r="H24" s="166"/>
      <c r="I24" s="166"/>
      <c r="J24" s="166"/>
      <c r="K24" s="166"/>
    </row>
    <row r="25" spans="1:11">
      <c r="A25" s="27" t="s">
        <v>352</v>
      </c>
      <c r="B25" s="27" t="s">
        <v>354</v>
      </c>
      <c r="C25" s="27" t="s">
        <v>507</v>
      </c>
      <c r="D25" s="22">
        <f>SUMIFS('UFR Raw Data'!K:K,'UFR Raw Data'!B:B,'Program Supplies'!A25,'UFR Raw Data'!D:D,'Program Supplies'!B25,'UFR Raw Data'!H:H,"33E")+SUMIFS('UFR Raw Data'!K:K,'UFR Raw Data'!B:B,'Program Supplies'!A25,'UFR Raw Data'!D:D,'Program Supplies'!B25,'UFR Raw Data'!H:H,"33E")</f>
        <v>20</v>
      </c>
      <c r="E25" s="27">
        <f>SUMIFS('UFR Raw Data'!J:J,'UFR Raw Data'!B:B,'Program Supplies'!A25,'UFR Raw Data'!D:D,'Program Supplies'!B25,'UFR Raw Data'!H:H,"39S")</f>
        <v>1.2445999999999999</v>
      </c>
      <c r="F25" s="195">
        <f t="shared" si="0"/>
        <v>16.069419893941831</v>
      </c>
      <c r="G25" s="166"/>
      <c r="H25" s="166"/>
      <c r="I25" s="166"/>
      <c r="J25" s="166"/>
      <c r="K25" s="166"/>
    </row>
    <row r="26" spans="1:11">
      <c r="A26" s="27" t="s">
        <v>306</v>
      </c>
      <c r="B26" s="27" t="s">
        <v>307</v>
      </c>
      <c r="C26" s="27" t="s">
        <v>507</v>
      </c>
      <c r="D26" s="22">
        <f>SUMIFS('UFR Raw Data'!K:K,'UFR Raw Data'!B:B,'Program Supplies'!A26,'UFR Raw Data'!D:D,'Program Supplies'!B26,'UFR Raw Data'!H:H,"33E")+SUMIFS('UFR Raw Data'!K:K,'UFR Raw Data'!B:B,'Program Supplies'!A26,'UFR Raw Data'!D:D,'Program Supplies'!B26,'UFR Raw Data'!H:H,"33E")</f>
        <v>0</v>
      </c>
      <c r="E26" s="27">
        <f>SUMIFS('UFR Raw Data'!J:J,'UFR Raw Data'!B:B,'Program Supplies'!A26,'UFR Raw Data'!D:D,'Program Supplies'!B26,'UFR Raw Data'!H:H,"39S")</f>
        <v>0.43</v>
      </c>
      <c r="F26" s="195">
        <f t="shared" si="0"/>
        <v>0</v>
      </c>
      <c r="G26" s="166"/>
      <c r="H26" s="166"/>
      <c r="I26" s="166"/>
      <c r="J26" s="166"/>
      <c r="K26" s="166"/>
    </row>
    <row r="27" spans="1:11">
      <c r="A27" s="20"/>
      <c r="B27" s="20"/>
      <c r="C27" s="20"/>
      <c r="D27" s="33"/>
      <c r="E27" s="20"/>
      <c r="F27" s="156"/>
      <c r="G27" s="166"/>
      <c r="H27" s="166"/>
      <c r="I27" s="166"/>
      <c r="J27" s="166"/>
      <c r="K27" s="166"/>
    </row>
    <row r="28" spans="1:11">
      <c r="A28" s="154" t="s">
        <v>557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</row>
    <row r="29" spans="1:11">
      <c r="A29" s="27" t="s">
        <v>264</v>
      </c>
      <c r="B29" s="27" t="s">
        <v>265</v>
      </c>
      <c r="C29" s="27" t="s">
        <v>507</v>
      </c>
      <c r="D29" s="22">
        <f>SUMIFS('UFR Raw Data'!K:K,'UFR Raw Data'!B:B,'Program Supplies'!A29,'UFR Raw Data'!D:D,'Program Supplies'!B29,'UFR Raw Data'!H:H,"33E")+SUMIFS('UFR Raw Data'!K:K,'UFR Raw Data'!B:B,'Program Supplies'!A29,'UFR Raw Data'!D:D,'Program Supplies'!B29,'UFR Raw Data'!H:H,"33E")</f>
        <v>12792</v>
      </c>
      <c r="E29" s="27">
        <f>SUMIFS('UFR Raw Data'!J:J,'UFR Raw Data'!B:B,'Program Supplies'!A29,'UFR Raw Data'!D:D,'Program Supplies'!B29,'UFR Raw Data'!H:H,"39S")</f>
        <v>2.65</v>
      </c>
      <c r="F29" s="195">
        <f t="shared" ref="F29:F30" si="1">D29/E29</f>
        <v>4827.1698113207549</v>
      </c>
      <c r="G29" s="166"/>
      <c r="H29" s="166"/>
      <c r="I29" s="166"/>
      <c r="J29" s="166"/>
      <c r="K29" s="166"/>
    </row>
    <row r="30" spans="1:11">
      <c r="A30" s="27" t="s">
        <v>348</v>
      </c>
      <c r="B30" s="27" t="s">
        <v>349</v>
      </c>
      <c r="C30" s="27" t="s">
        <v>507</v>
      </c>
      <c r="D30" s="22">
        <f>SUMIFS('UFR Raw Data'!K:K,'UFR Raw Data'!B:B,'Program Supplies'!A30,'UFR Raw Data'!D:D,'Program Supplies'!B30,'UFR Raw Data'!H:H,"33E")+SUMIFS('UFR Raw Data'!K:K,'UFR Raw Data'!B:B,'Program Supplies'!A30,'UFR Raw Data'!D:D,'Program Supplies'!B30,'UFR Raw Data'!H:H,"33E")</f>
        <v>12582</v>
      </c>
      <c r="E30" s="27">
        <f>SUMIFS('UFR Raw Data'!J:J,'UFR Raw Data'!B:B,'Program Supplies'!A30,'UFR Raw Data'!D:D,'Program Supplies'!B30,'UFR Raw Data'!H:H,"39S")</f>
        <v>0.71</v>
      </c>
      <c r="F30" s="195">
        <f t="shared" si="1"/>
        <v>17721.12676056338</v>
      </c>
      <c r="G30" s="166"/>
      <c r="H30" s="166"/>
      <c r="I30" s="166"/>
      <c r="J30" s="166"/>
      <c r="K30" s="166"/>
    </row>
    <row r="31" spans="1:11">
      <c r="A31" s="20"/>
      <c r="B31" s="20"/>
      <c r="C31" s="20"/>
      <c r="D31" s="33"/>
      <c r="E31" s="20"/>
      <c r="F31" s="156"/>
      <c r="G31" s="166"/>
      <c r="H31" s="166"/>
      <c r="I31" s="166"/>
      <c r="J31" s="166"/>
      <c r="K31" s="166"/>
    </row>
    <row r="32" spans="1:11">
      <c r="A32" s="281" t="s">
        <v>601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</row>
    <row r="33" spans="1:1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</row>
  </sheetData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31"/>
  <sheetViews>
    <sheetView topLeftCell="A13" zoomScaleNormal="100" workbookViewId="0">
      <selection activeCell="D26" sqref="D26:D27"/>
    </sheetView>
  </sheetViews>
  <sheetFormatPr defaultColWidth="9.109375" defaultRowHeight="14.4"/>
  <cols>
    <col min="1" max="1" width="9.6640625" style="165" customWidth="1"/>
    <col min="2" max="2" width="6.33203125" style="165" customWidth="1"/>
    <col min="3" max="3" width="44.109375" style="165" customWidth="1"/>
    <col min="4" max="4" width="11.5546875" style="165" bestFit="1" customWidth="1"/>
    <col min="5" max="5" width="6.44140625" style="165" customWidth="1"/>
    <col min="6" max="6" width="11.109375" style="165" customWidth="1"/>
    <col min="7" max="7" width="6.109375" style="165" customWidth="1"/>
    <col min="8" max="8" width="10" style="165" bestFit="1" customWidth="1"/>
    <col min="9" max="16384" width="9.109375" style="165"/>
  </cols>
  <sheetData>
    <row r="1" spans="1:7">
      <c r="A1" s="25" t="s">
        <v>502</v>
      </c>
      <c r="B1" s="166"/>
      <c r="C1" s="166"/>
      <c r="D1" s="166"/>
      <c r="E1" s="166"/>
      <c r="F1" s="166"/>
      <c r="G1" s="166"/>
    </row>
    <row r="2" spans="1:7">
      <c r="A2" s="166"/>
      <c r="B2" s="166"/>
      <c r="C2" s="166"/>
      <c r="D2" s="166"/>
      <c r="E2" s="166"/>
      <c r="F2" s="166"/>
      <c r="G2" s="166"/>
    </row>
    <row r="3" spans="1:7" s="289" customFormat="1" ht="28.8">
      <c r="A3" s="146" t="s">
        <v>425</v>
      </c>
      <c r="B3" s="146" t="s">
        <v>436</v>
      </c>
      <c r="C3" s="146" t="s">
        <v>426</v>
      </c>
      <c r="D3" s="470" t="s">
        <v>440</v>
      </c>
      <c r="E3" s="470"/>
      <c r="F3" s="147"/>
      <c r="G3" s="147"/>
    </row>
    <row r="4" spans="1:7" ht="19.5" customHeight="1">
      <c r="A4" s="145"/>
      <c r="B4" s="145"/>
      <c r="C4" s="145"/>
      <c r="D4" s="145" t="s">
        <v>115</v>
      </c>
      <c r="E4" s="145" t="s">
        <v>114</v>
      </c>
      <c r="F4" s="26"/>
      <c r="G4" s="166"/>
    </row>
    <row r="5" spans="1:7">
      <c r="A5" s="31">
        <v>101</v>
      </c>
      <c r="B5" s="31" t="s">
        <v>2</v>
      </c>
      <c r="C5" s="27" t="s">
        <v>427</v>
      </c>
      <c r="D5" s="22">
        <v>30590</v>
      </c>
      <c r="E5" s="27">
        <v>0.25</v>
      </c>
      <c r="F5" s="119"/>
      <c r="G5" s="166"/>
    </row>
    <row r="6" spans="1:7">
      <c r="A6" s="31">
        <v>102</v>
      </c>
      <c r="B6" s="31" t="s">
        <v>8</v>
      </c>
      <c r="C6" s="27" t="s">
        <v>382</v>
      </c>
      <c r="D6" s="22">
        <v>29084.639999999999</v>
      </c>
      <c r="E6" s="27">
        <v>0.3</v>
      </c>
      <c r="F6" s="119"/>
      <c r="G6" s="166"/>
    </row>
    <row r="7" spans="1:7">
      <c r="A7" s="31">
        <v>132</v>
      </c>
      <c r="B7" s="31" t="s">
        <v>9</v>
      </c>
      <c r="C7" s="27" t="s">
        <v>437</v>
      </c>
      <c r="D7" s="22">
        <v>117380</v>
      </c>
      <c r="E7" s="27">
        <v>3</v>
      </c>
      <c r="F7" s="26"/>
      <c r="G7" s="166"/>
    </row>
    <row r="8" spans="1:7">
      <c r="A8" s="31">
        <v>136</v>
      </c>
      <c r="B8" s="31" t="s">
        <v>15</v>
      </c>
      <c r="C8" s="27" t="s">
        <v>428</v>
      </c>
      <c r="D8" s="22"/>
      <c r="E8" s="27"/>
      <c r="F8" s="26"/>
      <c r="G8" s="166"/>
    </row>
    <row r="9" spans="1:7">
      <c r="A9" s="31">
        <v>137</v>
      </c>
      <c r="B9" s="31" t="s">
        <v>17</v>
      </c>
      <c r="C9" s="27" t="s">
        <v>439</v>
      </c>
      <c r="D9" s="22">
        <v>20577.599999999999</v>
      </c>
      <c r="E9" s="27">
        <v>0.8</v>
      </c>
      <c r="F9" s="26"/>
      <c r="G9" s="166"/>
    </row>
    <row r="10" spans="1:7">
      <c r="A10" s="31">
        <v>150</v>
      </c>
      <c r="B10" s="31" t="s">
        <v>168</v>
      </c>
      <c r="C10" s="27" t="s">
        <v>429</v>
      </c>
      <c r="D10" s="22">
        <v>17862</v>
      </c>
      <c r="E10" s="27"/>
      <c r="F10" s="26"/>
      <c r="G10" s="166"/>
    </row>
    <row r="11" spans="1:7">
      <c r="A11" s="31">
        <v>151</v>
      </c>
      <c r="B11" s="31" t="s">
        <v>170</v>
      </c>
      <c r="C11" s="27" t="s">
        <v>430</v>
      </c>
      <c r="D11" s="22">
        <v>27939.94</v>
      </c>
      <c r="E11" s="27"/>
      <c r="F11" s="26"/>
      <c r="G11" s="166"/>
    </row>
    <row r="12" spans="1:7">
      <c r="A12" s="31">
        <v>205</v>
      </c>
      <c r="B12" s="31" t="s">
        <v>192</v>
      </c>
      <c r="C12" s="27" t="s">
        <v>438</v>
      </c>
      <c r="D12" s="22">
        <v>2205</v>
      </c>
      <c r="E12" s="27"/>
      <c r="F12" s="26"/>
      <c r="G12" s="166"/>
    </row>
    <row r="13" spans="1:7">
      <c r="A13" s="31">
        <v>208</v>
      </c>
      <c r="B13" s="31" t="s">
        <v>198</v>
      </c>
      <c r="C13" s="27" t="s">
        <v>432</v>
      </c>
      <c r="D13" s="22">
        <v>545</v>
      </c>
      <c r="E13" s="27"/>
      <c r="F13" s="26"/>
      <c r="G13" s="166"/>
    </row>
    <row r="14" spans="1:7">
      <c r="A14" s="31">
        <v>215</v>
      </c>
      <c r="B14" s="31" t="s">
        <v>208</v>
      </c>
      <c r="C14" s="27" t="s">
        <v>433</v>
      </c>
      <c r="D14" s="22">
        <v>8500</v>
      </c>
      <c r="E14" s="27"/>
      <c r="F14" s="26"/>
      <c r="G14" s="166"/>
    </row>
    <row r="15" spans="1:7">
      <c r="A15" s="31">
        <v>216</v>
      </c>
      <c r="B15" s="31" t="s">
        <v>218</v>
      </c>
      <c r="C15" s="27" t="s">
        <v>435</v>
      </c>
      <c r="D15" s="22">
        <v>1700</v>
      </c>
      <c r="E15" s="27"/>
      <c r="F15" s="26"/>
      <c r="G15" s="166"/>
    </row>
    <row r="16" spans="1:7">
      <c r="A16" s="31">
        <v>390</v>
      </c>
      <c r="B16" s="31" t="s">
        <v>180</v>
      </c>
      <c r="C16" s="27" t="s">
        <v>431</v>
      </c>
      <c r="D16" s="22">
        <v>5000</v>
      </c>
      <c r="E16" s="27"/>
      <c r="F16" s="26"/>
      <c r="G16" s="166"/>
    </row>
    <row r="17" spans="1:7">
      <c r="A17" s="31">
        <v>410</v>
      </c>
      <c r="B17" s="31" t="s">
        <v>214</v>
      </c>
      <c r="C17" s="27" t="s">
        <v>434</v>
      </c>
      <c r="D17" s="22">
        <v>41681</v>
      </c>
      <c r="E17" s="27"/>
      <c r="F17" s="26"/>
      <c r="G17" s="166"/>
    </row>
    <row r="18" spans="1:7">
      <c r="A18" s="141"/>
      <c r="B18" s="141" t="s">
        <v>232</v>
      </c>
      <c r="C18" s="142" t="s">
        <v>118</v>
      </c>
      <c r="D18" s="143">
        <f>SUM(D5:D17)</f>
        <v>303065.18000000005</v>
      </c>
      <c r="E18" s="144">
        <f>SUM(E5:E17)</f>
        <v>4.3499999999999996</v>
      </c>
      <c r="F18" s="26"/>
      <c r="G18" s="166"/>
    </row>
    <row r="19" spans="1:7">
      <c r="A19" s="26"/>
      <c r="B19" s="26"/>
      <c r="C19" s="26"/>
      <c r="D19" s="26"/>
      <c r="E19" s="26"/>
      <c r="F19" s="26"/>
      <c r="G19" s="26"/>
    </row>
    <row r="20" spans="1:7">
      <c r="A20" s="26"/>
      <c r="B20" s="26"/>
      <c r="C20" s="26"/>
      <c r="D20" s="26" t="s">
        <v>113</v>
      </c>
      <c r="E20" s="26" t="s">
        <v>114</v>
      </c>
      <c r="F20" s="26" t="s">
        <v>446</v>
      </c>
      <c r="G20" s="26"/>
    </row>
    <row r="21" spans="1:7">
      <c r="A21" s="26"/>
      <c r="B21" s="26"/>
      <c r="C21" s="26" t="s">
        <v>444</v>
      </c>
      <c r="D21" s="119">
        <f>D7</f>
        <v>117380</v>
      </c>
      <c r="E21" s="34">
        <f>E7</f>
        <v>3</v>
      </c>
      <c r="F21" s="119">
        <f>D21/E21</f>
        <v>39126.666666666664</v>
      </c>
      <c r="G21" s="26"/>
    </row>
    <row r="22" spans="1:7">
      <c r="A22" s="26"/>
      <c r="B22" s="26"/>
      <c r="C22" s="17" t="s">
        <v>445</v>
      </c>
      <c r="D22" s="151">
        <f>D5+D6</f>
        <v>59674.64</v>
      </c>
      <c r="E22" s="17">
        <f>E5+E6</f>
        <v>0.55000000000000004</v>
      </c>
      <c r="F22" s="151">
        <f>D22/E22</f>
        <v>108499.34545454544</v>
      </c>
      <c r="G22" s="26"/>
    </row>
    <row r="23" spans="1:7">
      <c r="A23" s="26"/>
      <c r="B23" s="26"/>
      <c r="C23" s="26" t="s">
        <v>447</v>
      </c>
      <c r="D23" s="26"/>
      <c r="E23" s="34">
        <f>E22/E21</f>
        <v>0.18333333333333335</v>
      </c>
      <c r="F23" s="26"/>
      <c r="G23" s="26"/>
    </row>
    <row r="24" spans="1:7">
      <c r="A24" s="26"/>
      <c r="B24" s="26"/>
      <c r="C24" s="26"/>
      <c r="D24" s="26"/>
      <c r="E24" s="26"/>
      <c r="F24" s="26"/>
      <c r="G24" s="26"/>
    </row>
    <row r="25" spans="1:7">
      <c r="A25" s="26"/>
      <c r="B25" s="26"/>
      <c r="C25" s="26" t="s">
        <v>449</v>
      </c>
      <c r="D25" s="36"/>
      <c r="E25" s="26"/>
      <c r="F25" s="26"/>
      <c r="G25" s="26"/>
    </row>
    <row r="26" spans="1:7">
      <c r="A26" s="26"/>
      <c r="B26" s="26"/>
      <c r="C26" s="20" t="s">
        <v>438</v>
      </c>
      <c r="D26" s="35">
        <f>D12/$E$21</f>
        <v>735</v>
      </c>
      <c r="E26" s="26"/>
      <c r="F26" s="26"/>
      <c r="G26" s="26"/>
    </row>
    <row r="27" spans="1:7">
      <c r="A27" s="26"/>
      <c r="B27" s="26"/>
      <c r="C27" s="20" t="s">
        <v>432</v>
      </c>
      <c r="D27" s="35">
        <f>D13/$E$21</f>
        <v>181.66666666666666</v>
      </c>
      <c r="E27" s="26"/>
      <c r="F27" s="26"/>
      <c r="G27" s="26"/>
    </row>
    <row r="28" spans="1:7">
      <c r="A28" s="26"/>
      <c r="B28" s="26"/>
      <c r="C28" s="20" t="s">
        <v>433</v>
      </c>
      <c r="D28" s="35">
        <f>D14/$E$21</f>
        <v>2833.3333333333335</v>
      </c>
      <c r="E28" s="26"/>
      <c r="F28" s="26"/>
      <c r="G28" s="26"/>
    </row>
    <row r="29" spans="1:7">
      <c r="A29" s="26"/>
      <c r="B29" s="26"/>
      <c r="C29" s="20" t="s">
        <v>435</v>
      </c>
      <c r="D29" s="35">
        <f>D15/$E$21</f>
        <v>566.66666666666663</v>
      </c>
      <c r="E29" s="26"/>
      <c r="F29" s="26"/>
      <c r="G29" s="26"/>
    </row>
    <row r="30" spans="1:7">
      <c r="A30" s="26"/>
      <c r="B30" s="26"/>
      <c r="C30" s="20" t="s">
        <v>431</v>
      </c>
      <c r="D30" s="35">
        <f>D16/$E$21</f>
        <v>1666.6666666666667</v>
      </c>
      <c r="E30" s="26"/>
      <c r="F30" s="26"/>
      <c r="G30" s="26"/>
    </row>
    <row r="31" spans="1:7">
      <c r="A31" s="281" t="s">
        <v>601</v>
      </c>
      <c r="B31" s="26"/>
      <c r="C31" s="26"/>
      <c r="D31" s="26"/>
      <c r="E31" s="26"/>
      <c r="F31" s="26"/>
      <c r="G31" s="26"/>
    </row>
  </sheetData>
  <mergeCells count="1">
    <mergeCell ref="D3:E3"/>
  </mergeCells>
  <pageMargins left="0.7" right="0.7" top="0.75" bottom="0.75" header="0.3" footer="0.3"/>
  <pageSetup scale="94" orientation="portrait" verticalDpi="0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V134"/>
  <sheetViews>
    <sheetView zoomScaleNormal="100" zoomScaleSheetLayoutView="100" workbookViewId="0">
      <selection activeCell="G5" sqref="G5"/>
    </sheetView>
  </sheetViews>
  <sheetFormatPr defaultColWidth="9.109375" defaultRowHeight="14.4"/>
  <cols>
    <col min="1" max="1" width="48.109375" style="161" customWidth="1"/>
    <col min="2" max="2" width="10" style="161" customWidth="1"/>
    <col min="3" max="3" width="10.5546875" style="161" customWidth="1"/>
    <col min="4" max="5" width="9.109375" style="161"/>
    <col min="6" max="6" width="11.5546875" style="161" customWidth="1"/>
    <col min="7" max="7" width="11.88671875" style="161" customWidth="1"/>
    <col min="8" max="8" width="11.44140625" style="161" customWidth="1"/>
    <col min="9" max="9" width="11.109375" style="161" customWidth="1"/>
    <col min="10" max="10" width="10.44140625" style="161" customWidth="1"/>
    <col min="11" max="11" width="11.109375" style="161" customWidth="1"/>
    <col min="12" max="12" width="3" style="161" customWidth="1"/>
    <col min="13" max="15" width="12.6640625" style="161" customWidth="1"/>
    <col min="16" max="20" width="11.88671875" style="161" customWidth="1"/>
    <col min="21" max="45" width="11.6640625" style="161" customWidth="1"/>
    <col min="46" max="47" width="11.5546875" style="161" customWidth="1"/>
    <col min="48" max="48" width="3.88671875" style="161" customWidth="1"/>
    <col min="49" max="49" width="12.88671875" style="161" customWidth="1"/>
    <col min="50" max="50" width="10" style="161" customWidth="1"/>
    <col min="51" max="52" width="3.88671875" style="161" customWidth="1"/>
    <col min="53" max="57" width="10" style="161" customWidth="1"/>
    <col min="58" max="58" width="2.33203125" style="161" customWidth="1"/>
    <col min="59" max="65" width="10.88671875" style="161" customWidth="1"/>
    <col min="66" max="66" width="2" style="161" customWidth="1"/>
    <col min="67" max="72" width="10.44140625" style="161" customWidth="1"/>
    <col min="73" max="73" width="9.109375" style="161"/>
    <col min="74" max="125" width="9.109375" style="165"/>
    <col min="126" max="16384" width="9.109375" style="161"/>
  </cols>
  <sheetData>
    <row r="1" spans="1:126">
      <c r="A1" s="25" t="s">
        <v>513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</row>
    <row r="2" spans="1:126">
      <c r="A2" s="166"/>
      <c r="B2" s="166"/>
      <c r="C2" s="166"/>
      <c r="D2" s="471" t="s">
        <v>255</v>
      </c>
      <c r="E2" s="471"/>
      <c r="F2" s="471"/>
      <c r="G2" s="471"/>
      <c r="H2" s="471"/>
      <c r="I2" s="471"/>
      <c r="J2" s="471"/>
      <c r="K2" s="471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472" t="s">
        <v>474</v>
      </c>
      <c r="BB2" s="472"/>
      <c r="BC2" s="472"/>
      <c r="BD2" s="472"/>
      <c r="BE2" s="472"/>
      <c r="BF2" s="166"/>
      <c r="BG2" s="473" t="s">
        <v>476</v>
      </c>
      <c r="BH2" s="473"/>
      <c r="BI2" s="473"/>
      <c r="BJ2" s="473"/>
      <c r="BK2" s="473"/>
      <c r="BL2" s="473"/>
      <c r="BM2" s="473"/>
      <c r="BN2" s="166"/>
      <c r="BO2" s="474" t="s">
        <v>483</v>
      </c>
      <c r="BP2" s="474"/>
      <c r="BQ2" s="474"/>
      <c r="BR2" s="474"/>
      <c r="BS2" s="474"/>
      <c r="BT2" s="474"/>
      <c r="BU2" s="166"/>
    </row>
    <row r="3" spans="1:126" ht="43.2">
      <c r="A3" s="154" t="s">
        <v>450</v>
      </c>
      <c r="B3" s="159" t="s">
        <v>451</v>
      </c>
      <c r="C3" s="158" t="s">
        <v>452</v>
      </c>
      <c r="D3" s="158" t="s">
        <v>453</v>
      </c>
      <c r="E3" s="158" t="s">
        <v>259</v>
      </c>
      <c r="F3" s="191" t="s">
        <v>510</v>
      </c>
      <c r="G3" s="173" t="s">
        <v>490</v>
      </c>
      <c r="H3" s="158" t="s">
        <v>491</v>
      </c>
      <c r="I3" s="158" t="s">
        <v>261</v>
      </c>
      <c r="J3" s="158" t="s">
        <v>260</v>
      </c>
      <c r="K3" s="158" t="s">
        <v>262</v>
      </c>
      <c r="L3" s="166"/>
      <c r="M3" s="152" t="s">
        <v>454</v>
      </c>
      <c r="N3" s="152" t="s">
        <v>455</v>
      </c>
      <c r="O3" s="152" t="s">
        <v>456</v>
      </c>
      <c r="P3" s="152" t="s">
        <v>457</v>
      </c>
      <c r="Q3" s="152" t="s">
        <v>458</v>
      </c>
      <c r="R3" s="152" t="s">
        <v>459</v>
      </c>
      <c r="S3" s="152" t="s">
        <v>460</v>
      </c>
      <c r="T3" s="152" t="s">
        <v>461</v>
      </c>
      <c r="U3" s="152" t="s">
        <v>462</v>
      </c>
      <c r="V3" s="152" t="s">
        <v>463</v>
      </c>
      <c r="W3" s="152" t="s">
        <v>464</v>
      </c>
      <c r="X3" s="152" t="s">
        <v>465</v>
      </c>
      <c r="Y3" s="152" t="s">
        <v>466</v>
      </c>
      <c r="Z3" s="152" t="s">
        <v>467</v>
      </c>
      <c r="AA3" s="152" t="s">
        <v>468</v>
      </c>
      <c r="AB3" s="152" t="s">
        <v>469</v>
      </c>
      <c r="AC3" s="152" t="s">
        <v>470</v>
      </c>
      <c r="AD3" s="152" t="s">
        <v>471</v>
      </c>
      <c r="AE3" s="152" t="s">
        <v>472</v>
      </c>
      <c r="AF3" s="152" t="s">
        <v>520</v>
      </c>
      <c r="AG3" s="152" t="s">
        <v>521</v>
      </c>
      <c r="AH3" s="152" t="s">
        <v>522</v>
      </c>
      <c r="AI3" s="152" t="s">
        <v>523</v>
      </c>
      <c r="AJ3" s="152" t="s">
        <v>524</v>
      </c>
      <c r="AK3" s="152" t="s">
        <v>525</v>
      </c>
      <c r="AL3" s="152" t="s">
        <v>526</v>
      </c>
      <c r="AM3" s="152" t="s">
        <v>527</v>
      </c>
      <c r="AN3" s="152" t="s">
        <v>528</v>
      </c>
      <c r="AO3" s="152" t="s">
        <v>529</v>
      </c>
      <c r="AP3" s="152" t="s">
        <v>531</v>
      </c>
      <c r="AQ3" s="152" t="s">
        <v>532</v>
      </c>
      <c r="AR3" s="152" t="s">
        <v>533</v>
      </c>
      <c r="AS3" s="152" t="s">
        <v>534</v>
      </c>
      <c r="AT3" s="152" t="s">
        <v>535</v>
      </c>
      <c r="AU3" s="152" t="s">
        <v>536</v>
      </c>
      <c r="AV3" s="166"/>
      <c r="AW3" s="168" t="s">
        <v>511</v>
      </c>
      <c r="AX3" s="168" t="s">
        <v>512</v>
      </c>
      <c r="AY3" s="166"/>
      <c r="AZ3" s="166"/>
      <c r="BA3" s="168" t="s">
        <v>110</v>
      </c>
      <c r="BB3" s="168" t="s">
        <v>475</v>
      </c>
      <c r="BC3" s="168" t="s">
        <v>259</v>
      </c>
      <c r="BD3" s="168" t="s">
        <v>257</v>
      </c>
      <c r="BE3" s="168" t="s">
        <v>258</v>
      </c>
      <c r="BF3" s="188"/>
      <c r="BG3" s="168" t="s">
        <v>484</v>
      </c>
      <c r="BH3" s="168" t="s">
        <v>485</v>
      </c>
      <c r="BI3" s="168" t="s">
        <v>486</v>
      </c>
      <c r="BJ3" s="168" t="s">
        <v>110</v>
      </c>
      <c r="BK3" s="168" t="s">
        <v>487</v>
      </c>
      <c r="BL3" s="168" t="s">
        <v>488</v>
      </c>
      <c r="BM3" s="168" t="s">
        <v>489</v>
      </c>
      <c r="BN3" s="188"/>
      <c r="BO3" s="168" t="s">
        <v>477</v>
      </c>
      <c r="BP3" s="168" t="s">
        <v>259</v>
      </c>
      <c r="BQ3" s="168" t="s">
        <v>478</v>
      </c>
      <c r="BR3" s="168" t="s">
        <v>479</v>
      </c>
      <c r="BS3" s="168" t="s">
        <v>480</v>
      </c>
      <c r="BT3" s="168" t="s">
        <v>481</v>
      </c>
      <c r="BU3" s="188"/>
    </row>
    <row r="4" spans="1:126">
      <c r="A4" s="148" t="s">
        <v>473</v>
      </c>
      <c r="B4" s="149" t="s">
        <v>519</v>
      </c>
      <c r="C4" s="163">
        <f>COUNTIF(M4:AU4, "&gt;0")</f>
        <v>25</v>
      </c>
      <c r="D4" s="153">
        <f>AVERAGE(M4:AU4)</f>
        <v>71113.376863544792</v>
      </c>
      <c r="E4" s="153">
        <f>MEDIAN(M4:AU4)</f>
        <v>70572.916666666672</v>
      </c>
      <c r="F4" s="273">
        <f>AW4/AX4</f>
        <v>64326.952955068045</v>
      </c>
      <c r="G4" s="153">
        <f>PERCENTILE(M4:AU4,0.6)</f>
        <v>75144.487179487172</v>
      </c>
      <c r="H4" s="153">
        <f>G4-I4</f>
        <v>0</v>
      </c>
      <c r="I4" s="150">
        <f>PERCENTILE(M4:AU4,0.6)</f>
        <v>75144.487179487172</v>
      </c>
      <c r="J4" s="150">
        <f>PERCENTILE(M4:AU4,0.65)</f>
        <v>78629.487179487187</v>
      </c>
      <c r="K4" s="150">
        <f>PERCENTILE(M4:AU4,0.7)</f>
        <v>79212.222222222219</v>
      </c>
      <c r="L4" s="166"/>
      <c r="M4" s="162">
        <v>106981.81818181818</v>
      </c>
      <c r="N4" s="162">
        <v>104260</v>
      </c>
      <c r="O4" s="162">
        <v>100750</v>
      </c>
      <c r="P4" s="162">
        <v>98272.727272727279</v>
      </c>
      <c r="Q4" s="162">
        <v>88825</v>
      </c>
      <c r="R4" s="162">
        <v>86337.5</v>
      </c>
      <c r="S4" s="162">
        <v>83544.444444444453</v>
      </c>
      <c r="T4" s="162">
        <v>79227.777777777781</v>
      </c>
      <c r="U4" s="162">
        <v>79150</v>
      </c>
      <c r="V4" s="162">
        <v>77848.717948717953</v>
      </c>
      <c r="W4" s="162">
        <v>73341.666666666672</v>
      </c>
      <c r="X4" s="162">
        <v>71357.446808510649</v>
      </c>
      <c r="Y4" s="162">
        <v>70572.916666666672</v>
      </c>
      <c r="Z4" s="162">
        <v>66846.666666666672</v>
      </c>
      <c r="AA4" s="162">
        <v>62800</v>
      </c>
      <c r="AB4" s="162">
        <v>61538.888888888891</v>
      </c>
      <c r="AC4" s="162">
        <v>60416.666666666672</v>
      </c>
      <c r="AD4" s="162">
        <v>60000</v>
      </c>
      <c r="AE4" s="162">
        <v>59040.909090909088</v>
      </c>
      <c r="AF4" s="162">
        <v>57250</v>
      </c>
      <c r="AG4" s="162">
        <v>54374.074074074073</v>
      </c>
      <c r="AH4" s="162">
        <v>47000</v>
      </c>
      <c r="AI4" s="162">
        <v>45748.552522746075</v>
      </c>
      <c r="AJ4" s="162">
        <v>44880.647911338448</v>
      </c>
      <c r="AK4" s="162">
        <v>37468</v>
      </c>
      <c r="AL4" s="162"/>
      <c r="AM4" s="162"/>
      <c r="AN4" s="162"/>
      <c r="AO4" s="162"/>
      <c r="AP4" s="164"/>
      <c r="AQ4" s="164"/>
      <c r="AR4" s="164"/>
      <c r="AS4" s="164"/>
      <c r="AT4" s="164"/>
      <c r="AU4" s="164"/>
      <c r="AV4" s="166"/>
      <c r="AW4" s="170">
        <f>SUMIF('UFR Raw Data'!H:H,"1s",'UFR Raw Data'!K:K)+SUMIF('UFR Raw Data'!H:H,"2s",'UFR Raw Data'!K:K)</f>
        <v>414034</v>
      </c>
      <c r="AX4" s="192">
        <f>SUMIF('UFR Raw Data'!H:H,"1s",'UFR Raw Data'!J:J)+SUMIF('UFR Raw Data'!H:H,"2s",'UFR Raw Data'!J:J)</f>
        <v>6.4364000000000008</v>
      </c>
      <c r="AY4" s="166"/>
      <c r="AZ4" s="166"/>
      <c r="BA4" s="170">
        <f>D4</f>
        <v>71113.376863544792</v>
      </c>
      <c r="BB4" s="170">
        <f>STDEV(M4:AU4)</f>
        <v>19324.397661429146</v>
      </c>
      <c r="BC4" s="170">
        <f>E4</f>
        <v>70572.916666666672</v>
      </c>
      <c r="BD4" s="170">
        <f>MIN(M4:AU4)</f>
        <v>37468</v>
      </c>
      <c r="BE4" s="170">
        <f>MAX(M4:AU4)</f>
        <v>106981.81818181818</v>
      </c>
      <c r="BF4" s="166"/>
      <c r="BG4" s="169">
        <f>BH4-BB4</f>
        <v>13140.183879257354</v>
      </c>
      <c r="BH4" s="171">
        <f>BI4-BB4</f>
        <v>32464.5815406865</v>
      </c>
      <c r="BI4" s="169">
        <f>BJ4-BB4</f>
        <v>51788.979202115646</v>
      </c>
      <c r="BJ4" s="169">
        <f>BA4</f>
        <v>71113.376863544792</v>
      </c>
      <c r="BK4" s="169">
        <f>BJ4+BB4</f>
        <v>90437.774524973938</v>
      </c>
      <c r="BL4" s="171">
        <f>BK4+BB4</f>
        <v>109762.17218640308</v>
      </c>
      <c r="BM4" s="169">
        <f>BL4+BB4</f>
        <v>129086.56984783223</v>
      </c>
      <c r="BN4" s="166"/>
      <c r="BO4" s="170">
        <f>QUARTILE(M4:AU4,1)</f>
        <v>59040.909090909088</v>
      </c>
      <c r="BP4" s="170">
        <f>BC4</f>
        <v>70572.916666666672</v>
      </c>
      <c r="BQ4" s="170">
        <f>QUARTILE(M4:AU4,3)</f>
        <v>83544.444444444453</v>
      </c>
      <c r="BR4" s="170">
        <f>BQ4-BO4</f>
        <v>24503.535353535364</v>
      </c>
      <c r="BS4" s="170">
        <f>BO4-(1.5*BR4)</f>
        <v>22285.606060606042</v>
      </c>
      <c r="BT4" s="170">
        <f>BQ4+(1.5*BR4)</f>
        <v>120299.74747474751</v>
      </c>
      <c r="BU4" s="166"/>
    </row>
    <row r="5" spans="1:126">
      <c r="A5" s="148" t="s">
        <v>384</v>
      </c>
      <c r="B5" s="149" t="s">
        <v>530</v>
      </c>
      <c r="C5" s="163">
        <f>COUNTIF(M5:AU5, "&gt;0")</f>
        <v>35</v>
      </c>
      <c r="D5" s="153">
        <f>AVERAGE(M5:AU5)</f>
        <v>35897.422442132571</v>
      </c>
      <c r="E5" s="153">
        <f>MEDIAN(M5:AU5)</f>
        <v>34733.333333333336</v>
      </c>
      <c r="F5" s="153">
        <f>AW5/AX5</f>
        <v>33065.427898011774</v>
      </c>
      <c r="G5" s="273">
        <f>PERCENTILE(O5:AT5,0.6)</f>
        <v>35486.139285714278</v>
      </c>
      <c r="H5" s="153">
        <f t="shared" ref="H5" si="0">G5-I5</f>
        <v>-881.14285714285506</v>
      </c>
      <c r="I5" s="150">
        <f>PERCENTILE(M5:AU5,0.6)</f>
        <v>36367.282142857133</v>
      </c>
      <c r="J5" s="150">
        <f>PERCENTILE(M5:AU5,0.65)</f>
        <v>39062.200000000004</v>
      </c>
      <c r="K5" s="150">
        <f>PERCENTILE(M5:AU5,0.7)</f>
        <v>39818</v>
      </c>
      <c r="L5" s="166"/>
      <c r="M5" s="178">
        <v>57940</v>
      </c>
      <c r="N5" s="178">
        <v>55466.666666666672</v>
      </c>
      <c r="O5" s="162">
        <v>50262.16216216216</v>
      </c>
      <c r="P5" s="162">
        <v>50087.878787878792</v>
      </c>
      <c r="Q5" s="162">
        <v>42240</v>
      </c>
      <c r="R5" s="162">
        <v>41409.900990099013</v>
      </c>
      <c r="S5" s="162">
        <v>41363.366336633662</v>
      </c>
      <c r="T5" s="162">
        <v>40535</v>
      </c>
      <c r="U5" s="162">
        <v>40476.333333333336</v>
      </c>
      <c r="V5" s="162">
        <v>39986.607142857138</v>
      </c>
      <c r="W5" s="162">
        <v>39867</v>
      </c>
      <c r="X5" s="162">
        <v>39622</v>
      </c>
      <c r="Y5" s="162">
        <v>39000</v>
      </c>
      <c r="Z5" s="162">
        <v>37202.857142857138</v>
      </c>
      <c r="AA5" s="22">
        <v>35810.232142857138</v>
      </c>
      <c r="AB5" s="162">
        <v>35000</v>
      </c>
      <c r="AC5" s="162">
        <v>34964.227642276426</v>
      </c>
      <c r="AD5" s="162">
        <v>34733.333333333336</v>
      </c>
      <c r="AE5" s="162">
        <v>32694.444444444445</v>
      </c>
      <c r="AF5" s="162">
        <v>32500</v>
      </c>
      <c r="AG5" s="162">
        <v>32330.2575</v>
      </c>
      <c r="AH5" s="162">
        <v>31704.651162790698</v>
      </c>
      <c r="AI5" s="162">
        <v>31172.262773722625</v>
      </c>
      <c r="AJ5" s="162">
        <v>31048.936170212768</v>
      </c>
      <c r="AK5" s="162">
        <v>31020.982142857141</v>
      </c>
      <c r="AL5" s="162">
        <v>30871.71717171717</v>
      </c>
      <c r="AM5" s="162">
        <v>30672.727272727272</v>
      </c>
      <c r="AN5" s="162">
        <v>30640</v>
      </c>
      <c r="AO5" s="162">
        <v>29186.6028708134</v>
      </c>
      <c r="AP5" s="162">
        <v>28588</v>
      </c>
      <c r="AQ5" s="162">
        <v>28234.554973821992</v>
      </c>
      <c r="AR5" s="162">
        <v>28058.415841584159</v>
      </c>
      <c r="AS5" s="162">
        <v>27879.684418145956</v>
      </c>
      <c r="AT5" s="162">
        <v>23000</v>
      </c>
      <c r="AU5" s="180">
        <v>20838.983050847459</v>
      </c>
      <c r="AV5" s="166"/>
      <c r="AW5" s="170">
        <f>SUMIF('UFR Raw Data'!H:H,"30s",'UFR Raw Data'!K:K)+SUMIF('UFR Raw Data'!H:H,"31s",'UFR Raw Data'!K:K)+SUMIF('UFR Raw Data'!H:H,"33s",'UFR Raw Data'!K:K)+SUMIF('UFR Raw Data'!H:H,"34s",'UFR Raw Data'!K:K)</f>
        <v>1578245.939</v>
      </c>
      <c r="AX5" s="192">
        <f>SUMIF('UFR Raw Data'!H:H,"30s",'UFR Raw Data'!J:J)+SUMIF('UFR Raw Data'!H:H,"31s",'UFR Raw Data'!J:J)+SUMIF('UFR Raw Data'!H:H,"33s",'UFR Raw Data'!J:J)+SUMIF('UFR Raw Data'!H:H,"34s",'UFR Raw Data'!J:J)</f>
        <v>47.731000000000002</v>
      </c>
      <c r="AY5" s="166"/>
      <c r="AZ5" s="166"/>
      <c r="BA5" s="170">
        <f>D5</f>
        <v>35897.422442132571</v>
      </c>
      <c r="BB5" s="170">
        <f>STDEV(M5:AU5)</f>
        <v>8328.1309761513439</v>
      </c>
      <c r="BC5" s="170">
        <f>E5</f>
        <v>34733.333333333336</v>
      </c>
      <c r="BD5" s="170">
        <f>MIN(M5:AU5)</f>
        <v>20838.983050847459</v>
      </c>
      <c r="BE5" s="170">
        <f>MAX(M5:AU5)</f>
        <v>57940</v>
      </c>
      <c r="BF5" s="166"/>
      <c r="BG5" s="169">
        <f t="shared" ref="BG5" si="1">BH5-BB5</f>
        <v>10913.029513678539</v>
      </c>
      <c r="BH5" s="171">
        <f t="shared" ref="BH5" si="2">BI5-BB5</f>
        <v>19241.160489829883</v>
      </c>
      <c r="BI5" s="169">
        <f t="shared" ref="BI5" si="3">BJ5-BB5</f>
        <v>27569.291465981227</v>
      </c>
      <c r="BJ5" s="169">
        <f t="shared" ref="BJ5" si="4">BA5</f>
        <v>35897.422442132571</v>
      </c>
      <c r="BK5" s="169">
        <f t="shared" ref="BK5" si="5">BJ5+BB5</f>
        <v>44225.553418283918</v>
      </c>
      <c r="BL5" s="171">
        <f t="shared" ref="BL5" si="6">BK5+BB5</f>
        <v>52553.684394435259</v>
      </c>
      <c r="BM5" s="169">
        <f t="shared" ref="BM5" si="7">BL5+BB5</f>
        <v>60881.815370586599</v>
      </c>
      <c r="BN5" s="166"/>
      <c r="BO5" s="170">
        <f>QUARTILE(M5:AU5,1)</f>
        <v>30772.222222222219</v>
      </c>
      <c r="BP5" s="170">
        <f t="shared" ref="BP5" si="8">BC5</f>
        <v>34733.333333333336</v>
      </c>
      <c r="BQ5" s="170">
        <f>QUARTILE(M5:AU5,3)</f>
        <v>40231.470238095237</v>
      </c>
      <c r="BR5" s="170">
        <f t="shared" ref="BR5" si="9">BQ5-BO5</f>
        <v>9459.2480158730177</v>
      </c>
      <c r="BS5" s="170">
        <f t="shared" ref="BS5" si="10">BO5-(1.5*BR5)</f>
        <v>16583.350198412692</v>
      </c>
      <c r="BT5" s="170">
        <f t="shared" ref="BT5" si="11">BQ5+(1.5*BR5)</f>
        <v>54420.342261904763</v>
      </c>
      <c r="BU5" s="166"/>
    </row>
    <row r="6" spans="1:126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</row>
    <row r="7" spans="1:126">
      <c r="A7" s="174" t="s">
        <v>492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</row>
    <row r="8" spans="1:126">
      <c r="A8" s="177" t="s">
        <v>493</v>
      </c>
      <c r="B8" s="115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</row>
    <row r="9" spans="1:126">
      <c r="A9" s="119"/>
      <c r="B9" s="119"/>
      <c r="C9" s="119"/>
      <c r="D9" s="119"/>
      <c r="E9" s="119"/>
      <c r="F9" s="36"/>
      <c r="G9" s="36"/>
      <c r="H9" s="119"/>
      <c r="I9" s="119"/>
      <c r="J9" s="119"/>
      <c r="K9" s="119"/>
      <c r="L9" s="166"/>
      <c r="M9" s="119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</row>
    <row r="10" spans="1:126">
      <c r="A10" s="36"/>
      <c r="B10" s="36"/>
      <c r="C10" s="36"/>
      <c r="D10" s="36"/>
      <c r="E10" s="36"/>
      <c r="F10" s="36"/>
      <c r="G10" s="3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</row>
    <row r="11" spans="1:126" ht="60" customHeight="1">
      <c r="A11" s="166"/>
      <c r="B11" s="166"/>
      <c r="C11" s="166"/>
      <c r="D11" s="166"/>
      <c r="E11" s="166"/>
      <c r="F11" s="166"/>
      <c r="G11" s="166"/>
      <c r="H11" s="3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DV11" s="165"/>
    </row>
    <row r="12" spans="1:126">
      <c r="A12" s="166"/>
      <c r="B12" s="166"/>
      <c r="C12" s="166"/>
      <c r="D12" s="166"/>
      <c r="E12" s="166"/>
      <c r="F12" s="166"/>
      <c r="G12" s="119"/>
      <c r="H12" s="3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DV12" s="165"/>
    </row>
    <row r="13" spans="1:126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DV13" s="165"/>
    </row>
    <row r="14" spans="1:126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</row>
    <row r="15" spans="1:126" s="165" customFormat="1"/>
    <row r="16" spans="1:126" s="165" customFormat="1"/>
    <row r="17" s="165" customFormat="1"/>
    <row r="18" s="165" customFormat="1"/>
    <row r="19" s="165" customFormat="1"/>
    <row r="20" s="165" customFormat="1"/>
    <row r="21" s="165" customFormat="1"/>
    <row r="22" s="165" customFormat="1"/>
    <row r="23" s="165" customFormat="1"/>
    <row r="24" s="165" customFormat="1"/>
    <row r="25" s="165" customFormat="1"/>
    <row r="26" s="165" customFormat="1"/>
    <row r="27" s="165" customFormat="1"/>
    <row r="28" s="165" customFormat="1"/>
    <row r="29" s="165" customFormat="1"/>
    <row r="30" s="165" customFormat="1"/>
    <row r="31" s="165" customFormat="1"/>
    <row r="32" s="165" customFormat="1"/>
    <row r="33" s="165" customFormat="1"/>
    <row r="34" s="165" customFormat="1"/>
    <row r="35" s="165" customFormat="1"/>
    <row r="36" s="165" customFormat="1"/>
    <row r="37" s="165" customFormat="1"/>
    <row r="38" s="165" customFormat="1"/>
    <row r="39" s="165" customFormat="1"/>
    <row r="40" s="165" customFormat="1"/>
    <row r="41" s="165" customFormat="1"/>
    <row r="42" s="165" customFormat="1"/>
    <row r="43" s="165" customFormat="1"/>
    <row r="44" s="165" customFormat="1"/>
    <row r="45" s="165" customFormat="1"/>
    <row r="46" s="165" customFormat="1"/>
    <row r="47" s="165" customFormat="1"/>
    <row r="48" s="165" customFormat="1"/>
    <row r="49" s="165" customFormat="1"/>
    <row r="50" s="165" customFormat="1"/>
    <row r="51" s="165" customFormat="1"/>
    <row r="52" s="165" customFormat="1"/>
    <row r="53" s="165" customFormat="1"/>
    <row r="54" s="165" customFormat="1"/>
    <row r="55" s="165" customFormat="1"/>
    <row r="56" s="165" customFormat="1"/>
    <row r="57" s="165" customFormat="1"/>
    <row r="58" s="165" customFormat="1"/>
    <row r="59" s="165" customFormat="1"/>
    <row r="60" s="165" customFormat="1"/>
    <row r="61" s="165" customFormat="1"/>
    <row r="62" s="165" customFormat="1"/>
    <row r="63" s="165" customFormat="1"/>
    <row r="64" s="165" customFormat="1"/>
    <row r="65" s="165" customFormat="1"/>
    <row r="66" s="165" customFormat="1"/>
    <row r="67" s="165" customFormat="1"/>
    <row r="68" s="165" customFormat="1"/>
    <row r="69" s="165" customFormat="1"/>
    <row r="70" s="165" customFormat="1"/>
    <row r="71" s="165" customFormat="1"/>
    <row r="72" s="165" customFormat="1"/>
    <row r="73" s="165" customFormat="1"/>
    <row r="74" s="165" customFormat="1"/>
    <row r="75" s="165" customFormat="1"/>
    <row r="76" s="165" customFormat="1"/>
    <row r="77" s="165" customFormat="1"/>
    <row r="78" s="165" customFormat="1"/>
    <row r="79" s="165" customFormat="1"/>
    <row r="80" s="165" customFormat="1"/>
    <row r="81" s="165" customFormat="1"/>
    <row r="82" s="165" customFormat="1"/>
    <row r="83" s="165" customFormat="1"/>
    <row r="84" s="165" customFormat="1"/>
    <row r="85" s="165" customFormat="1"/>
    <row r="86" s="165" customFormat="1"/>
    <row r="87" s="165" customFormat="1"/>
    <row r="88" s="165" customFormat="1"/>
    <row r="89" s="165" customFormat="1"/>
    <row r="90" s="165" customFormat="1"/>
    <row r="91" s="165" customFormat="1"/>
    <row r="92" s="165" customFormat="1"/>
    <row r="93" s="165" customFormat="1"/>
    <row r="94" s="165" customFormat="1"/>
    <row r="95" s="165" customFormat="1"/>
    <row r="96" s="165" customFormat="1"/>
    <row r="97" s="165" customFormat="1"/>
    <row r="98" s="165" customFormat="1"/>
    <row r="99" s="165" customFormat="1"/>
    <row r="100" s="165" customFormat="1"/>
    <row r="101" s="165" customFormat="1"/>
    <row r="102" s="165" customFormat="1"/>
    <row r="103" s="165" customFormat="1"/>
    <row r="104" s="165" customFormat="1"/>
    <row r="105" s="165" customFormat="1"/>
    <row r="106" s="165" customFormat="1"/>
    <row r="107" s="165" customFormat="1"/>
    <row r="108" s="165" customFormat="1"/>
    <row r="109" s="165" customFormat="1"/>
    <row r="110" s="165" customFormat="1"/>
    <row r="111" s="165" customFormat="1"/>
    <row r="112" s="165" customFormat="1"/>
    <row r="113" s="165" customFormat="1"/>
    <row r="114" s="165" customFormat="1"/>
    <row r="115" s="165" customFormat="1"/>
    <row r="116" s="165" customFormat="1"/>
    <row r="117" s="165" customFormat="1"/>
    <row r="118" s="165" customFormat="1"/>
    <row r="119" s="165" customFormat="1"/>
    <row r="120" s="165" customFormat="1"/>
    <row r="121" s="165" customFormat="1"/>
    <row r="122" s="165" customFormat="1"/>
    <row r="123" s="165" customFormat="1"/>
    <row r="124" s="165" customFormat="1"/>
    <row r="125" s="165" customFormat="1"/>
    <row r="126" s="165" customFormat="1"/>
    <row r="127" s="165" customFormat="1"/>
    <row r="128" s="165" customFormat="1"/>
    <row r="129" s="165" customFormat="1"/>
    <row r="130" s="165" customFormat="1"/>
    <row r="131" s="165" customFormat="1"/>
    <row r="132" s="165" customFormat="1"/>
    <row r="133" s="165" customFormat="1"/>
    <row r="134" s="165" customFormat="1"/>
  </sheetData>
  <sortState ref="S22:S56">
    <sortCondition descending="1" ref="S22"/>
  </sortState>
  <mergeCells count="4">
    <mergeCell ref="D2:K2"/>
    <mergeCell ref="BA2:BE2"/>
    <mergeCell ref="BG2:BM2"/>
    <mergeCell ref="BO2:BT2"/>
  </mergeCells>
  <pageMargins left="0.7" right="0.7" top="0.75" bottom="0.75" header="0.3" footer="0.3"/>
  <pageSetup scale="62" orientation="landscape" r:id="rId1"/>
  <colBreaks count="1" manualBreakCount="1">
    <brk id="50" max="1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F142"/>
  <sheetViews>
    <sheetView zoomScaleNormal="100" zoomScaleSheetLayoutView="100" workbookViewId="0">
      <selection activeCell="J7" sqref="J7"/>
    </sheetView>
  </sheetViews>
  <sheetFormatPr defaultRowHeight="14.4"/>
  <cols>
    <col min="1" max="1" width="48.109375" customWidth="1"/>
    <col min="2" max="2" width="10" customWidth="1"/>
    <col min="3" max="3" width="10.5546875" customWidth="1"/>
    <col min="6" max="6" width="11.5546875" style="161" customWidth="1"/>
    <col min="7" max="7" width="11.88671875" style="161" customWidth="1"/>
    <col min="8" max="8" width="11.44140625" style="161" customWidth="1"/>
    <col min="9" max="9" width="11.109375" customWidth="1"/>
    <col min="10" max="10" width="10.44140625" customWidth="1"/>
    <col min="11" max="11" width="11.109375" customWidth="1"/>
    <col min="12" max="12" width="4.33203125" customWidth="1"/>
    <col min="13" max="15" width="12.6640625" bestFit="1" customWidth="1"/>
    <col min="16" max="20" width="11.88671875" bestFit="1" customWidth="1"/>
    <col min="21" max="29" width="11.6640625" bestFit="1" customWidth="1"/>
    <col min="30" max="31" width="11.5546875" bestFit="1" customWidth="1"/>
    <col min="32" max="32" width="3.88671875" customWidth="1"/>
    <col min="33" max="34" width="10" style="161" customWidth="1"/>
    <col min="35" max="36" width="3.88671875" style="161" customWidth="1"/>
    <col min="37" max="41" width="10" customWidth="1"/>
    <col min="42" max="42" width="2.33203125" customWidth="1"/>
    <col min="43" max="49" width="10.88671875" customWidth="1"/>
    <col min="50" max="50" width="2" customWidth="1"/>
    <col min="51" max="56" width="10.44140625" customWidth="1"/>
    <col min="58" max="109" width="9.109375" style="165"/>
  </cols>
  <sheetData>
    <row r="1" spans="1:109" s="161" customFormat="1">
      <c r="A1" s="25" t="s">
        <v>513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</row>
    <row r="2" spans="1:109">
      <c r="A2" s="166"/>
      <c r="B2" s="166"/>
      <c r="C2" s="166"/>
      <c r="D2" s="471" t="s">
        <v>255</v>
      </c>
      <c r="E2" s="471"/>
      <c r="F2" s="471"/>
      <c r="G2" s="471"/>
      <c r="H2" s="471"/>
      <c r="I2" s="471"/>
      <c r="J2" s="471"/>
      <c r="K2" s="471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472" t="s">
        <v>474</v>
      </c>
      <c r="AL2" s="472"/>
      <c r="AM2" s="472"/>
      <c r="AN2" s="472"/>
      <c r="AO2" s="472"/>
      <c r="AP2" s="166"/>
      <c r="AQ2" s="473" t="s">
        <v>476</v>
      </c>
      <c r="AR2" s="473"/>
      <c r="AS2" s="473"/>
      <c r="AT2" s="473"/>
      <c r="AU2" s="473"/>
      <c r="AV2" s="473"/>
      <c r="AW2" s="473"/>
      <c r="AX2" s="166"/>
      <c r="AY2" s="474" t="s">
        <v>483</v>
      </c>
      <c r="AZ2" s="474"/>
      <c r="BA2" s="474"/>
      <c r="BB2" s="474"/>
      <c r="BC2" s="474"/>
      <c r="BD2" s="474"/>
      <c r="BE2" s="166"/>
    </row>
    <row r="3" spans="1:109" ht="43.2">
      <c r="A3" s="154" t="s">
        <v>450</v>
      </c>
      <c r="B3" s="159" t="s">
        <v>451</v>
      </c>
      <c r="C3" s="158" t="s">
        <v>452</v>
      </c>
      <c r="D3" s="158" t="s">
        <v>453</v>
      </c>
      <c r="E3" s="158" t="s">
        <v>259</v>
      </c>
      <c r="F3" s="191" t="s">
        <v>510</v>
      </c>
      <c r="G3" s="173" t="s">
        <v>490</v>
      </c>
      <c r="H3" s="158" t="s">
        <v>491</v>
      </c>
      <c r="I3" s="158" t="s">
        <v>261</v>
      </c>
      <c r="J3" s="158" t="s">
        <v>260</v>
      </c>
      <c r="K3" s="158" t="s">
        <v>262</v>
      </c>
      <c r="L3" s="166"/>
      <c r="M3" s="152" t="s">
        <v>454</v>
      </c>
      <c r="N3" s="152" t="s">
        <v>455</v>
      </c>
      <c r="O3" s="152" t="s">
        <v>456</v>
      </c>
      <c r="P3" s="152" t="s">
        <v>457</v>
      </c>
      <c r="Q3" s="152" t="s">
        <v>458</v>
      </c>
      <c r="R3" s="152" t="s">
        <v>459</v>
      </c>
      <c r="S3" s="152" t="s">
        <v>460</v>
      </c>
      <c r="T3" s="152" t="s">
        <v>461</v>
      </c>
      <c r="U3" s="152" t="s">
        <v>462</v>
      </c>
      <c r="V3" s="152" t="s">
        <v>463</v>
      </c>
      <c r="W3" s="152" t="s">
        <v>464</v>
      </c>
      <c r="X3" s="152" t="s">
        <v>465</v>
      </c>
      <c r="Y3" s="152" t="s">
        <v>466</v>
      </c>
      <c r="Z3" s="152" t="s">
        <v>467</v>
      </c>
      <c r="AA3" s="152" t="s">
        <v>468</v>
      </c>
      <c r="AB3" s="152" t="s">
        <v>469</v>
      </c>
      <c r="AC3" s="152" t="s">
        <v>470</v>
      </c>
      <c r="AD3" s="152" t="s">
        <v>471</v>
      </c>
      <c r="AE3" s="152" t="s">
        <v>472</v>
      </c>
      <c r="AF3" s="166"/>
      <c r="AG3" s="168" t="s">
        <v>511</v>
      </c>
      <c r="AH3" s="168" t="s">
        <v>512</v>
      </c>
      <c r="AI3" s="166"/>
      <c r="AJ3" s="166"/>
      <c r="AK3" s="168" t="s">
        <v>110</v>
      </c>
      <c r="AL3" s="168" t="s">
        <v>475</v>
      </c>
      <c r="AM3" s="168" t="s">
        <v>259</v>
      </c>
      <c r="AN3" s="168" t="s">
        <v>257</v>
      </c>
      <c r="AO3" s="168" t="s">
        <v>258</v>
      </c>
      <c r="AP3" s="188"/>
      <c r="AQ3" s="168" t="s">
        <v>484</v>
      </c>
      <c r="AR3" s="168" t="s">
        <v>485</v>
      </c>
      <c r="AS3" s="168" t="s">
        <v>486</v>
      </c>
      <c r="AT3" s="168" t="s">
        <v>110</v>
      </c>
      <c r="AU3" s="168" t="s">
        <v>487</v>
      </c>
      <c r="AV3" s="168" t="s">
        <v>488</v>
      </c>
      <c r="AW3" s="168" t="s">
        <v>489</v>
      </c>
      <c r="AX3" s="188"/>
      <c r="AY3" s="168" t="s">
        <v>477</v>
      </c>
      <c r="AZ3" s="168" t="s">
        <v>259</v>
      </c>
      <c r="BA3" s="168" t="s">
        <v>478</v>
      </c>
      <c r="BB3" s="168" t="s">
        <v>479</v>
      </c>
      <c r="BC3" s="168" t="s">
        <v>480</v>
      </c>
      <c r="BD3" s="168" t="s">
        <v>481</v>
      </c>
      <c r="BE3" s="188"/>
    </row>
    <row r="4" spans="1:109">
      <c r="A4" s="148" t="s">
        <v>1</v>
      </c>
      <c r="B4" s="149" t="s">
        <v>0</v>
      </c>
      <c r="C4" s="24">
        <f t="shared" ref="C4:C13" si="0">COUNTIF(M4:AE4, "&gt;0")</f>
        <v>17</v>
      </c>
      <c r="D4" s="153">
        <f t="shared" ref="D4:D13" si="1">AVERAGE(M4:AE4)</f>
        <v>62938.129968671019</v>
      </c>
      <c r="E4" s="153">
        <f t="shared" ref="E4:E13" si="2">MEDIAN(M4:AE4)</f>
        <v>60416.666666666672</v>
      </c>
      <c r="F4" s="153">
        <f t="shared" ref="F4:F12" si="3">AG4/AH4</f>
        <v>60182.918174721446</v>
      </c>
      <c r="G4" s="153">
        <f>PERCENTILE(M4:AE4,0.6)</f>
        <v>66959.305555555562</v>
      </c>
      <c r="H4" s="153">
        <f>G4-I4</f>
        <v>0</v>
      </c>
      <c r="I4" s="150">
        <f t="shared" ref="I4:I13" si="4">PERCENTILE(M4:AE4,0.6)</f>
        <v>66959.305555555562</v>
      </c>
      <c r="J4" s="150">
        <f t="shared" ref="J4:J13" si="5">PERCENTILE(M4:AE4,0.65)</f>
        <v>70886.72872340426</v>
      </c>
      <c r="K4" s="150">
        <f t="shared" ref="K4:K13" si="6">PERCENTILE(M4:AE4,0.7)</f>
        <v>71754.290780141848</v>
      </c>
      <c r="L4" s="166"/>
      <c r="M4" s="30">
        <v>86337.5</v>
      </c>
      <c r="N4" s="30">
        <v>83544.444444444453</v>
      </c>
      <c r="O4" s="30">
        <v>79227.777777777781</v>
      </c>
      <c r="P4" s="30">
        <v>77848.717948717953</v>
      </c>
      <c r="Q4" s="30">
        <v>73341.666666666672</v>
      </c>
      <c r="R4" s="30">
        <v>71357.446808510649</v>
      </c>
      <c r="S4" s="30">
        <v>70572.916666666672</v>
      </c>
      <c r="T4" s="30">
        <v>61538.888888888891</v>
      </c>
      <c r="U4" s="30">
        <v>60416.666666666672</v>
      </c>
      <c r="V4" s="30">
        <v>60000</v>
      </c>
      <c r="W4" s="30">
        <v>59040.909090909088</v>
      </c>
      <c r="X4" s="30">
        <v>57250</v>
      </c>
      <c r="Y4" s="30">
        <v>54374.074074074073</v>
      </c>
      <c r="Z4" s="30">
        <v>47000</v>
      </c>
      <c r="AA4" s="30">
        <v>45748.552522746075</v>
      </c>
      <c r="AB4" s="30">
        <v>44880.647911338448</v>
      </c>
      <c r="AC4" s="30">
        <v>37468</v>
      </c>
      <c r="AD4" s="37"/>
      <c r="AE4" s="37"/>
      <c r="AF4" s="166"/>
      <c r="AG4" s="170">
        <f>SUMIF('UFR Raw Data'!I:I,A4,'UFR Raw Data'!K:K)</f>
        <v>339215</v>
      </c>
      <c r="AH4" s="192">
        <f>SUMIF('UFR Raw Data'!I:I,A4,'UFR Raw Data'!J:J)</f>
        <v>5.636400000000001</v>
      </c>
      <c r="AI4" s="166"/>
      <c r="AJ4" s="166"/>
      <c r="AK4" s="170">
        <f t="shared" ref="AK4:AK13" si="7">D4</f>
        <v>62938.129968671019</v>
      </c>
      <c r="AL4" s="170">
        <f>STDEV(M4:AE4)</f>
        <v>14490.034547716885</v>
      </c>
      <c r="AM4" s="170">
        <f t="shared" ref="AM4:AM13" si="8">E4</f>
        <v>60416.666666666672</v>
      </c>
      <c r="AN4" s="170">
        <f>MIN(M4:AE4)</f>
        <v>37468</v>
      </c>
      <c r="AO4" s="170">
        <f>MAX(M4:AE4)</f>
        <v>86337.5</v>
      </c>
      <c r="AP4" s="166"/>
      <c r="AQ4" s="169">
        <f>AR4-AL4</f>
        <v>19468.026325520364</v>
      </c>
      <c r="AR4" s="171">
        <f>AS4-AL4</f>
        <v>33958.060873237249</v>
      </c>
      <c r="AS4" s="169">
        <f>AT4-AL4</f>
        <v>48448.095420954138</v>
      </c>
      <c r="AT4" s="169">
        <f>AK4</f>
        <v>62938.129968671019</v>
      </c>
      <c r="AU4" s="169">
        <f>AT4+AL4</f>
        <v>77428.1645163879</v>
      </c>
      <c r="AV4" s="171">
        <f>AU4+AL4</f>
        <v>91918.199064104789</v>
      </c>
      <c r="AW4" s="169">
        <f>AV4+AL4</f>
        <v>106408.23361182168</v>
      </c>
      <c r="AX4" s="166"/>
      <c r="AY4" s="170">
        <f>QUARTILE(M4:AE4,1)</f>
        <v>54374.074074074073</v>
      </c>
      <c r="AZ4" s="170">
        <f>AM4</f>
        <v>60416.666666666672</v>
      </c>
      <c r="BA4" s="170">
        <f>QUARTILE(M4:AE4,3)</f>
        <v>73341.666666666672</v>
      </c>
      <c r="BB4" s="170">
        <f>BA4-AY4</f>
        <v>18967.592592592599</v>
      </c>
      <c r="BC4" s="170">
        <f>AY4-(1.5*BB4)</f>
        <v>25922.685185185175</v>
      </c>
      <c r="BD4" s="170">
        <f>BA4+(1.5*BB4)</f>
        <v>101793.05555555556</v>
      </c>
      <c r="BE4" s="166"/>
    </row>
    <row r="5" spans="1:109">
      <c r="A5" s="148" t="s">
        <v>3</v>
      </c>
      <c r="B5" s="149" t="s">
        <v>2</v>
      </c>
      <c r="C5" s="24">
        <f t="shared" si="0"/>
        <v>8</v>
      </c>
      <c r="D5" s="153">
        <f t="shared" si="1"/>
        <v>88485.776515151505</v>
      </c>
      <c r="E5" s="153">
        <f t="shared" si="2"/>
        <v>93548.863636363647</v>
      </c>
      <c r="F5" s="153">
        <f t="shared" si="3"/>
        <v>93523.75</v>
      </c>
      <c r="G5" s="153">
        <f t="shared" ref="G5:G9" si="9">PERCENTILE(M5:AE5,0.6)</f>
        <v>98768.181818181823</v>
      </c>
      <c r="H5" s="153">
        <f t="shared" ref="H5:H13" si="10">G5-I5</f>
        <v>0</v>
      </c>
      <c r="I5" s="150">
        <f t="shared" si="4"/>
        <v>98768.181818181823</v>
      </c>
      <c r="J5" s="150">
        <f t="shared" si="5"/>
        <v>99635.227272727279</v>
      </c>
      <c r="K5" s="150">
        <f t="shared" si="6"/>
        <v>100502.27272727272</v>
      </c>
      <c r="L5" s="166"/>
      <c r="M5" s="30">
        <v>106981.81818181818</v>
      </c>
      <c r="N5" s="30">
        <v>104260</v>
      </c>
      <c r="O5" s="30">
        <v>100750</v>
      </c>
      <c r="P5" s="30">
        <v>98272.727272727279</v>
      </c>
      <c r="Q5" s="30">
        <v>88825</v>
      </c>
      <c r="R5" s="30">
        <v>79150</v>
      </c>
      <c r="S5" s="30">
        <v>66846.666666666672</v>
      </c>
      <c r="T5" s="30">
        <v>62800</v>
      </c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166"/>
      <c r="AG5" s="170">
        <f>SUMIF('UFR Raw Data'!I:I,A5,'UFR Raw Data'!K:K)</f>
        <v>74819</v>
      </c>
      <c r="AH5" s="192">
        <f>SUMIF('UFR Raw Data'!I:I,A5,'UFR Raw Data'!J:J)</f>
        <v>0.8</v>
      </c>
      <c r="AI5" s="166"/>
      <c r="AJ5" s="166"/>
      <c r="AK5" s="170">
        <f t="shared" si="7"/>
        <v>88485.776515151505</v>
      </c>
      <c r="AL5" s="170">
        <f t="shared" ref="AL5:AL13" si="11">STDEV(M5:AE5)</f>
        <v>17123.114088594553</v>
      </c>
      <c r="AM5" s="170">
        <f t="shared" si="8"/>
        <v>93548.863636363647</v>
      </c>
      <c r="AN5" s="170">
        <f t="shared" ref="AN5:AN13" si="12">MIN(M5:AE5)</f>
        <v>62800</v>
      </c>
      <c r="AO5" s="170">
        <f t="shared" ref="AO5:AO13" si="13">MAX(M5:AE5)</f>
        <v>106981.81818181818</v>
      </c>
      <c r="AP5" s="166"/>
      <c r="AQ5" s="169">
        <f t="shared" ref="AQ5:AQ13" si="14">AR5-AL5</f>
        <v>37116.434249367856</v>
      </c>
      <c r="AR5" s="171">
        <f t="shared" ref="AR5:AR13" si="15">AS5-AL5</f>
        <v>54239.548337962406</v>
      </c>
      <c r="AS5" s="169">
        <f t="shared" ref="AS5:AS13" si="16">AT5-AL5</f>
        <v>71362.662426556955</v>
      </c>
      <c r="AT5" s="169">
        <f t="shared" ref="AT5:AT13" si="17">AK5</f>
        <v>88485.776515151505</v>
      </c>
      <c r="AU5" s="169">
        <f t="shared" ref="AU5:AU13" si="18">AT5+AL5</f>
        <v>105608.89060374605</v>
      </c>
      <c r="AV5" s="171">
        <f t="shared" ref="AV5:AV13" si="19">AU5+AL5</f>
        <v>122732.0046923406</v>
      </c>
      <c r="AW5" s="169">
        <f t="shared" ref="AW5:AW13" si="20">AV5+AL5</f>
        <v>139855.11878093515</v>
      </c>
      <c r="AX5" s="166"/>
      <c r="AY5" s="170">
        <f t="shared" ref="AY5:AY13" si="21">QUARTILE(M5:AE5,1)</f>
        <v>76074.166666666672</v>
      </c>
      <c r="AZ5" s="170">
        <f t="shared" ref="AZ5:AZ13" si="22">AM5</f>
        <v>93548.863636363647</v>
      </c>
      <c r="BA5" s="170">
        <f t="shared" ref="BA5:BA13" si="23">QUARTILE(M5:AE5,3)</f>
        <v>101627.5</v>
      </c>
      <c r="BB5" s="170">
        <f t="shared" ref="BB5:BB13" si="24">BA5-AY5</f>
        <v>25553.333333333328</v>
      </c>
      <c r="BC5" s="170">
        <f t="shared" ref="BC5:BC13" si="25">AY5-(1.5*BB5)</f>
        <v>37744.166666666679</v>
      </c>
      <c r="BD5" s="170">
        <f t="shared" ref="BD5:BD13" si="26">BA5+(1.5*BB5)</f>
        <v>139957.5</v>
      </c>
      <c r="BE5" s="166"/>
    </row>
    <row r="6" spans="1:109">
      <c r="A6" s="148" t="s">
        <v>5</v>
      </c>
      <c r="B6" s="149" t="s">
        <v>4</v>
      </c>
      <c r="C6" s="24">
        <f t="shared" si="0"/>
        <v>2</v>
      </c>
      <c r="D6" s="153">
        <f t="shared" si="1"/>
        <v>57462.541488857285</v>
      </c>
      <c r="E6" s="153">
        <f t="shared" si="2"/>
        <v>57462.541488857285</v>
      </c>
      <c r="F6" s="153">
        <f t="shared" si="3"/>
        <v>54159.574468085113</v>
      </c>
      <c r="G6" s="153">
        <f t="shared" si="9"/>
        <v>60567.33048838313</v>
      </c>
      <c r="H6" s="153">
        <f t="shared" si="10"/>
        <v>0</v>
      </c>
      <c r="I6" s="150">
        <f t="shared" si="4"/>
        <v>60567.33048838313</v>
      </c>
      <c r="J6" s="150">
        <f t="shared" si="5"/>
        <v>62119.724988146045</v>
      </c>
      <c r="K6" s="150">
        <f t="shared" si="6"/>
        <v>63672.119487908967</v>
      </c>
      <c r="L6" s="166"/>
      <c r="M6" s="30">
        <v>72986.486486486494</v>
      </c>
      <c r="N6" s="30">
        <v>41938.596491228076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166"/>
      <c r="AG6" s="170">
        <f>SUMIF('UFR Raw Data'!I:I,A6,'UFR Raw Data'!K:K)</f>
        <v>50910</v>
      </c>
      <c r="AH6" s="192">
        <f>SUMIF('UFR Raw Data'!I:I,A6,'UFR Raw Data'!J:J)</f>
        <v>0.94</v>
      </c>
      <c r="AI6" s="166"/>
      <c r="AJ6" s="166"/>
      <c r="AK6" s="170">
        <f t="shared" si="7"/>
        <v>57462.541488857285</v>
      </c>
      <c r="AL6" s="170">
        <f t="shared" si="11"/>
        <v>21954.173557181184</v>
      </c>
      <c r="AM6" s="170">
        <f t="shared" si="8"/>
        <v>57462.541488857285</v>
      </c>
      <c r="AN6" s="170">
        <f t="shared" si="12"/>
        <v>41938.596491228076</v>
      </c>
      <c r="AO6" s="170">
        <f t="shared" si="13"/>
        <v>72986.486486486494</v>
      </c>
      <c r="AP6" s="166"/>
      <c r="AQ6" s="169">
        <f t="shared" si="14"/>
        <v>-8399.9791826862711</v>
      </c>
      <c r="AR6" s="171">
        <f t="shared" si="15"/>
        <v>13554.194374494913</v>
      </c>
      <c r="AS6" s="169">
        <f t="shared" si="16"/>
        <v>35508.367931676097</v>
      </c>
      <c r="AT6" s="169">
        <f t="shared" si="17"/>
        <v>57462.541488857285</v>
      </c>
      <c r="AU6" s="169">
        <f t="shared" si="18"/>
        <v>79416.715046038473</v>
      </c>
      <c r="AV6" s="171">
        <f t="shared" si="19"/>
        <v>101370.88860321966</v>
      </c>
      <c r="AW6" s="169">
        <f t="shared" si="20"/>
        <v>123325.06216040085</v>
      </c>
      <c r="AX6" s="166"/>
      <c r="AY6" s="170">
        <f t="shared" si="21"/>
        <v>49700.568990042681</v>
      </c>
      <c r="AZ6" s="170">
        <f t="shared" si="22"/>
        <v>57462.541488857285</v>
      </c>
      <c r="BA6" s="170">
        <f t="shared" si="23"/>
        <v>65224.513987671889</v>
      </c>
      <c r="BB6" s="170">
        <f t="shared" si="24"/>
        <v>15523.944997629209</v>
      </c>
      <c r="BC6" s="170">
        <f t="shared" si="25"/>
        <v>26414.651493598867</v>
      </c>
      <c r="BD6" s="170">
        <f t="shared" si="26"/>
        <v>88510.431484115703</v>
      </c>
      <c r="BE6" s="166"/>
    </row>
    <row r="7" spans="1:109">
      <c r="A7" s="148" t="s">
        <v>7</v>
      </c>
      <c r="B7" s="149" t="s">
        <v>6</v>
      </c>
      <c r="C7" s="24">
        <f t="shared" si="0"/>
        <v>2</v>
      </c>
      <c r="D7" s="153">
        <f t="shared" si="1"/>
        <v>24642.857142857141</v>
      </c>
      <c r="E7" s="153">
        <f t="shared" si="2"/>
        <v>24642.857142857141</v>
      </c>
      <c r="F7" s="153">
        <f t="shared" si="3"/>
        <v>24736.842105263157</v>
      </c>
      <c r="G7" s="153">
        <f t="shared" si="9"/>
        <v>24714.285714285714</v>
      </c>
      <c r="H7" s="153">
        <f t="shared" si="10"/>
        <v>0</v>
      </c>
      <c r="I7" s="150">
        <f t="shared" si="4"/>
        <v>24714.285714285714</v>
      </c>
      <c r="J7" s="150">
        <f t="shared" si="5"/>
        <v>24750</v>
      </c>
      <c r="K7" s="150">
        <f t="shared" si="6"/>
        <v>24785.714285714286</v>
      </c>
      <c r="L7" s="166"/>
      <c r="M7" s="30">
        <v>25000</v>
      </c>
      <c r="N7" s="30">
        <v>24285.714285714283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166"/>
      <c r="AG7" s="170">
        <f>SUMIF('UFR Raw Data'!I:I,A7,'UFR Raw Data'!K:K)</f>
        <v>4700</v>
      </c>
      <c r="AH7" s="192">
        <f>SUMIF('UFR Raw Data'!I:I,A7,'UFR Raw Data'!J:J)</f>
        <v>0.19</v>
      </c>
      <c r="AI7" s="166"/>
      <c r="AJ7" s="166"/>
      <c r="AK7" s="170">
        <f t="shared" si="7"/>
        <v>24642.857142857141</v>
      </c>
      <c r="AL7" s="170">
        <f t="shared" si="11"/>
        <v>505.07627227610755</v>
      </c>
      <c r="AM7" s="170">
        <f t="shared" si="8"/>
        <v>24642.857142857141</v>
      </c>
      <c r="AN7" s="170">
        <f t="shared" si="12"/>
        <v>24285.714285714283</v>
      </c>
      <c r="AO7" s="170">
        <f t="shared" si="13"/>
        <v>25000</v>
      </c>
      <c r="AP7" s="166"/>
      <c r="AQ7" s="169">
        <f t="shared" si="14"/>
        <v>23127.628326028822</v>
      </c>
      <c r="AR7" s="171">
        <f t="shared" si="15"/>
        <v>23632.704598304928</v>
      </c>
      <c r="AS7" s="169">
        <f t="shared" si="16"/>
        <v>24137.780870581035</v>
      </c>
      <c r="AT7" s="169">
        <f t="shared" si="17"/>
        <v>24642.857142857141</v>
      </c>
      <c r="AU7" s="169">
        <f t="shared" si="18"/>
        <v>25147.933415133248</v>
      </c>
      <c r="AV7" s="171">
        <f t="shared" si="19"/>
        <v>25653.009687409354</v>
      </c>
      <c r="AW7" s="169">
        <f t="shared" si="20"/>
        <v>26158.085959685461</v>
      </c>
      <c r="AX7" s="166"/>
      <c r="AY7" s="170">
        <f t="shared" si="21"/>
        <v>24464.28571428571</v>
      </c>
      <c r="AZ7" s="170">
        <f t="shared" si="22"/>
        <v>24642.857142857141</v>
      </c>
      <c r="BA7" s="170">
        <f t="shared" si="23"/>
        <v>24821.428571428572</v>
      </c>
      <c r="BB7" s="170">
        <f t="shared" si="24"/>
        <v>357.14285714286234</v>
      </c>
      <c r="BC7" s="170">
        <f t="shared" si="25"/>
        <v>23928.571428571417</v>
      </c>
      <c r="BD7" s="170">
        <f t="shared" si="26"/>
        <v>25357.142857142866</v>
      </c>
      <c r="BE7" s="166"/>
    </row>
    <row r="8" spans="1:109">
      <c r="A8" s="148" t="s">
        <v>10</v>
      </c>
      <c r="B8" s="149" t="s">
        <v>9</v>
      </c>
      <c r="C8" s="24">
        <f t="shared" si="0"/>
        <v>19</v>
      </c>
      <c r="D8" s="153">
        <f t="shared" si="1"/>
        <v>33199.329452114864</v>
      </c>
      <c r="E8" s="153">
        <f t="shared" si="2"/>
        <v>31020.982142857141</v>
      </c>
      <c r="F8" s="153">
        <f t="shared" si="3"/>
        <v>32461.050148563882</v>
      </c>
      <c r="G8" s="153">
        <f t="shared" si="9"/>
        <v>34252.718166666666</v>
      </c>
      <c r="H8" s="153">
        <f t="shared" si="10"/>
        <v>0</v>
      </c>
      <c r="I8" s="150">
        <f t="shared" si="4"/>
        <v>34252.718166666666</v>
      </c>
      <c r="J8" s="150">
        <f t="shared" si="5"/>
        <v>36462</v>
      </c>
      <c r="K8" s="150">
        <f t="shared" si="6"/>
        <v>38281.142857142855</v>
      </c>
      <c r="L8" s="166"/>
      <c r="M8" s="30">
        <v>42240</v>
      </c>
      <c r="N8" s="30">
        <v>41409.900990099013</v>
      </c>
      <c r="O8" s="30">
        <v>39986.607142857138</v>
      </c>
      <c r="P8" s="30">
        <v>39867</v>
      </c>
      <c r="Q8" s="30">
        <v>39622</v>
      </c>
      <c r="R8" s="30">
        <v>39000</v>
      </c>
      <c r="S8" s="30">
        <v>37202.857142857138</v>
      </c>
      <c r="T8" s="30">
        <v>34733.333333333336</v>
      </c>
      <c r="U8" s="30">
        <v>32330.2575</v>
      </c>
      <c r="V8" s="30">
        <v>31020.982142857141</v>
      </c>
      <c r="W8" s="30">
        <v>30640</v>
      </c>
      <c r="X8" s="30">
        <v>29186.6028708134</v>
      </c>
      <c r="Y8" s="30">
        <v>28588</v>
      </c>
      <c r="Z8" s="30">
        <v>28234.554973821992</v>
      </c>
      <c r="AA8" s="30">
        <v>27997.029702970296</v>
      </c>
      <c r="AB8" s="30">
        <v>27934.036144578313</v>
      </c>
      <c r="AC8" s="30">
        <v>27654.847000000002</v>
      </c>
      <c r="AD8" s="30">
        <v>26758.139534883721</v>
      </c>
      <c r="AE8" s="30">
        <v>26381.111111111109</v>
      </c>
      <c r="AF8" s="166"/>
      <c r="AG8" s="170">
        <f>SUMIF('UFR Raw Data'!I:I,A8,'UFR Raw Data'!K:K)</f>
        <v>983245.20900000003</v>
      </c>
      <c r="AH8" s="192">
        <f>SUMIF('UFR Raw Data'!I:I,A8,'UFR Raw Data'!J:J)</f>
        <v>30.290000000000003</v>
      </c>
      <c r="AI8" s="166"/>
      <c r="AJ8" s="166"/>
      <c r="AK8" s="170">
        <f t="shared" si="7"/>
        <v>33199.329452114864</v>
      </c>
      <c r="AL8" s="170">
        <f t="shared" si="11"/>
        <v>5679.0236654940336</v>
      </c>
      <c r="AM8" s="170">
        <f t="shared" si="8"/>
        <v>31020.982142857141</v>
      </c>
      <c r="AN8" s="170">
        <f t="shared" si="12"/>
        <v>26381.111111111109</v>
      </c>
      <c r="AO8" s="170">
        <f t="shared" si="13"/>
        <v>42240</v>
      </c>
      <c r="AP8" s="166"/>
      <c r="AQ8" s="169">
        <f t="shared" si="14"/>
        <v>16162.25845563276</v>
      </c>
      <c r="AR8" s="171">
        <f t="shared" si="15"/>
        <v>21841.282121126795</v>
      </c>
      <c r="AS8" s="169">
        <f t="shared" si="16"/>
        <v>27520.305786620829</v>
      </c>
      <c r="AT8" s="169">
        <f t="shared" si="17"/>
        <v>33199.329452114864</v>
      </c>
      <c r="AU8" s="169">
        <f t="shared" si="18"/>
        <v>38878.353117608895</v>
      </c>
      <c r="AV8" s="171">
        <f t="shared" si="19"/>
        <v>44557.376783102925</v>
      </c>
      <c r="AW8" s="169">
        <f t="shared" si="20"/>
        <v>50236.400448596956</v>
      </c>
      <c r="AX8" s="166"/>
      <c r="AY8" s="170">
        <f t="shared" si="21"/>
        <v>28115.792338396146</v>
      </c>
      <c r="AZ8" s="170">
        <f t="shared" si="22"/>
        <v>31020.982142857141</v>
      </c>
      <c r="BA8" s="170">
        <f t="shared" si="23"/>
        <v>39311</v>
      </c>
      <c r="BB8" s="170">
        <f t="shared" si="24"/>
        <v>11195.207661603854</v>
      </c>
      <c r="BC8" s="170">
        <f t="shared" si="25"/>
        <v>11322.980845990365</v>
      </c>
      <c r="BD8" s="170">
        <f t="shared" si="26"/>
        <v>56103.811492405781</v>
      </c>
      <c r="BE8" s="166"/>
    </row>
    <row r="9" spans="1:109">
      <c r="A9" s="148" t="s">
        <v>12</v>
      </c>
      <c r="B9" s="149" t="s">
        <v>11</v>
      </c>
      <c r="C9" s="24">
        <f t="shared" si="0"/>
        <v>7</v>
      </c>
      <c r="D9" s="153">
        <f t="shared" si="1"/>
        <v>46322.27646556915</v>
      </c>
      <c r="E9" s="153">
        <f t="shared" si="2"/>
        <v>50087.878787878792</v>
      </c>
      <c r="F9" s="153">
        <f t="shared" si="3"/>
        <v>42746.056782334388</v>
      </c>
      <c r="G9" s="153">
        <f t="shared" si="9"/>
        <v>50192.448812448813</v>
      </c>
      <c r="H9" s="153">
        <f t="shared" si="10"/>
        <v>0</v>
      </c>
      <c r="I9" s="150">
        <f t="shared" si="4"/>
        <v>50192.448812448813</v>
      </c>
      <c r="J9" s="150">
        <f t="shared" si="5"/>
        <v>50244.733824733827</v>
      </c>
      <c r="K9" s="150">
        <f t="shared" si="6"/>
        <v>51303.063063063062</v>
      </c>
      <c r="L9" s="166"/>
      <c r="M9" s="30">
        <v>57940</v>
      </c>
      <c r="N9" s="30">
        <v>55466.666666666672</v>
      </c>
      <c r="O9" s="30">
        <v>50262.16216216216</v>
      </c>
      <c r="P9" s="30">
        <v>50087.878787878792</v>
      </c>
      <c r="Q9" s="30">
        <v>40535</v>
      </c>
      <c r="R9" s="30">
        <v>35000</v>
      </c>
      <c r="S9" s="30">
        <v>34964.227642276426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166"/>
      <c r="AG9" s="170">
        <f>SUMIF('UFR Raw Data'!I:I,A9,'UFR Raw Data'!K:K)</f>
        <v>135505</v>
      </c>
      <c r="AH9" s="192">
        <f>SUMIF('UFR Raw Data'!I:I,A9,'UFR Raw Data'!J:J)</f>
        <v>3.17</v>
      </c>
      <c r="AI9" s="166"/>
      <c r="AJ9" s="166"/>
      <c r="AK9" s="170">
        <f t="shared" si="7"/>
        <v>46322.27646556915</v>
      </c>
      <c r="AL9" s="170">
        <f t="shared" si="11"/>
        <v>9477.9183610151886</v>
      </c>
      <c r="AM9" s="170">
        <f t="shared" si="8"/>
        <v>50087.878787878792</v>
      </c>
      <c r="AN9" s="170">
        <f t="shared" si="12"/>
        <v>34964.227642276426</v>
      </c>
      <c r="AO9" s="170">
        <f t="shared" si="13"/>
        <v>57940</v>
      </c>
      <c r="AP9" s="166"/>
      <c r="AQ9" s="169">
        <f t="shared" si="14"/>
        <v>17888.521382523584</v>
      </c>
      <c r="AR9" s="171">
        <f t="shared" si="15"/>
        <v>27366.439743538773</v>
      </c>
      <c r="AS9" s="169">
        <f t="shared" si="16"/>
        <v>36844.358104553961</v>
      </c>
      <c r="AT9" s="169">
        <f t="shared" si="17"/>
        <v>46322.27646556915</v>
      </c>
      <c r="AU9" s="169">
        <f t="shared" si="18"/>
        <v>55800.194826584338</v>
      </c>
      <c r="AV9" s="171">
        <f t="shared" si="19"/>
        <v>65278.113187599527</v>
      </c>
      <c r="AW9" s="169">
        <f t="shared" si="20"/>
        <v>74756.031548614716</v>
      </c>
      <c r="AX9" s="166"/>
      <c r="AY9" s="170">
        <f t="shared" si="21"/>
        <v>37767.5</v>
      </c>
      <c r="AZ9" s="170">
        <f t="shared" si="22"/>
        <v>50087.878787878792</v>
      </c>
      <c r="BA9" s="170">
        <f t="shared" si="23"/>
        <v>52864.414414414416</v>
      </c>
      <c r="BB9" s="170">
        <f t="shared" si="24"/>
        <v>15096.914414414416</v>
      </c>
      <c r="BC9" s="170">
        <f t="shared" si="25"/>
        <v>15122.128378378377</v>
      </c>
      <c r="BD9" s="170">
        <f t="shared" si="26"/>
        <v>75509.786036036036</v>
      </c>
      <c r="BE9" s="166"/>
    </row>
    <row r="10" spans="1:109">
      <c r="A10" s="148" t="s">
        <v>14</v>
      </c>
      <c r="B10" s="149" t="s">
        <v>13</v>
      </c>
      <c r="C10" s="24">
        <f t="shared" si="0"/>
        <v>7</v>
      </c>
      <c r="D10" s="153">
        <f t="shared" si="1"/>
        <v>31996.424448353158</v>
      </c>
      <c r="E10" s="153">
        <f t="shared" si="2"/>
        <v>31172.262773722625</v>
      </c>
      <c r="F10" s="153">
        <f t="shared" si="3"/>
        <v>31469.374812593702</v>
      </c>
      <c r="G10" s="153">
        <f>PERCENTILE(N10:AE10,0.6)</f>
        <v>31172.262773722625</v>
      </c>
      <c r="H10" s="153">
        <f t="shared" si="10"/>
        <v>-319.43303344084416</v>
      </c>
      <c r="I10" s="150">
        <f t="shared" si="4"/>
        <v>31491.695807163469</v>
      </c>
      <c r="J10" s="150">
        <f t="shared" si="5"/>
        <v>31651.412323883891</v>
      </c>
      <c r="K10" s="150">
        <f t="shared" si="6"/>
        <v>31902.609819121448</v>
      </c>
      <c r="L10" s="166"/>
      <c r="M10" s="178">
        <v>35810.232142857138</v>
      </c>
      <c r="N10" s="30">
        <v>32694.444444444445</v>
      </c>
      <c r="O10" s="30">
        <v>31704.651162790698</v>
      </c>
      <c r="P10" s="30">
        <v>31172.262773722625</v>
      </c>
      <c r="Q10" s="30">
        <v>31048.936170212768</v>
      </c>
      <c r="R10" s="30">
        <v>30871.71717171717</v>
      </c>
      <c r="S10" s="30">
        <v>30672.727272727272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166"/>
      <c r="AG10" s="170">
        <f>SUMIF('UFR Raw Data'!I:I,A10,'UFR Raw Data'!K:K)</f>
        <v>209900.72999999998</v>
      </c>
      <c r="AH10" s="192">
        <f>SUMIF('UFR Raw Data'!I:I,A10,'UFR Raw Data'!J:J)</f>
        <v>6.67</v>
      </c>
      <c r="AI10" s="166"/>
      <c r="AJ10" s="166"/>
      <c r="AK10" s="170">
        <f t="shared" si="7"/>
        <v>31996.424448353158</v>
      </c>
      <c r="AL10" s="170">
        <f t="shared" si="11"/>
        <v>1812.5309132899447</v>
      </c>
      <c r="AM10" s="170">
        <f t="shared" si="8"/>
        <v>31172.262773722625</v>
      </c>
      <c r="AN10" s="170">
        <f t="shared" si="12"/>
        <v>30672.727272727272</v>
      </c>
      <c r="AO10" s="180">
        <f t="shared" si="13"/>
        <v>35810.232142857138</v>
      </c>
      <c r="AP10" s="166"/>
      <c r="AQ10" s="169">
        <f t="shared" si="14"/>
        <v>26558.831708483322</v>
      </c>
      <c r="AR10" s="171">
        <f t="shared" si="15"/>
        <v>28371.362621773267</v>
      </c>
      <c r="AS10" s="169">
        <f t="shared" si="16"/>
        <v>30183.893535063213</v>
      </c>
      <c r="AT10" s="169">
        <f t="shared" si="17"/>
        <v>31996.424448353158</v>
      </c>
      <c r="AU10" s="169">
        <f t="shared" si="18"/>
        <v>33808.9553616431</v>
      </c>
      <c r="AV10" s="171">
        <f t="shared" si="19"/>
        <v>35621.486274933042</v>
      </c>
      <c r="AW10" s="169">
        <f t="shared" si="20"/>
        <v>37434.017188222984</v>
      </c>
      <c r="AX10" s="166"/>
      <c r="AY10" s="170">
        <f t="shared" si="21"/>
        <v>30960.326670964969</v>
      </c>
      <c r="AZ10" s="170">
        <f t="shared" si="22"/>
        <v>31172.262773722625</v>
      </c>
      <c r="BA10" s="170">
        <f t="shared" si="23"/>
        <v>32199.54780361757</v>
      </c>
      <c r="BB10" s="170">
        <f t="shared" si="24"/>
        <v>1239.2211326526012</v>
      </c>
      <c r="BC10" s="170">
        <f t="shared" si="25"/>
        <v>29101.494971986067</v>
      </c>
      <c r="BD10" s="170">
        <f t="shared" si="26"/>
        <v>34058.379502596472</v>
      </c>
      <c r="BE10" s="166"/>
    </row>
    <row r="11" spans="1:109">
      <c r="A11" s="148" t="s">
        <v>16</v>
      </c>
      <c r="B11" s="149" t="s">
        <v>15</v>
      </c>
      <c r="C11" s="24">
        <f t="shared" si="0"/>
        <v>7</v>
      </c>
      <c r="D11" s="153">
        <f t="shared" si="1"/>
        <v>30588.111854363506</v>
      </c>
      <c r="E11" s="153">
        <f t="shared" si="2"/>
        <v>28058.415841584159</v>
      </c>
      <c r="F11" s="153">
        <f t="shared" si="3"/>
        <v>32837.126693856073</v>
      </c>
      <c r="G11" s="153">
        <f>PERCENTILE(M11:R11,0.6)</f>
        <v>32500</v>
      </c>
      <c r="H11" s="153">
        <f t="shared" si="10"/>
        <v>1776.6336633663377</v>
      </c>
      <c r="I11" s="150">
        <f t="shared" si="4"/>
        <v>30723.366336633662</v>
      </c>
      <c r="J11" s="150">
        <f t="shared" si="5"/>
        <v>32055.841584158417</v>
      </c>
      <c r="K11" s="150">
        <f t="shared" si="6"/>
        <v>34095.266666666663</v>
      </c>
      <c r="L11" s="166"/>
      <c r="M11" s="30">
        <v>41363.366336633662</v>
      </c>
      <c r="N11" s="30">
        <v>40476.333333333336</v>
      </c>
      <c r="O11" s="30">
        <v>32500</v>
      </c>
      <c r="P11" s="30">
        <v>28058.415841584159</v>
      </c>
      <c r="Q11" s="30">
        <v>27879.684418145956</v>
      </c>
      <c r="R11" s="30">
        <v>23000</v>
      </c>
      <c r="S11" s="176">
        <v>20838.983050847459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166"/>
      <c r="AG11" s="170">
        <f>SUMIF('UFR Raw Data'!I:I,A11,'UFR Raw Data'!K:K)</f>
        <v>249595</v>
      </c>
      <c r="AH11" s="192">
        <f>SUMIF('UFR Raw Data'!I:I,A11,'UFR Raw Data'!J:J)</f>
        <v>7.601</v>
      </c>
      <c r="AI11" s="166"/>
      <c r="AJ11" s="166"/>
      <c r="AK11" s="170">
        <f t="shared" si="7"/>
        <v>30588.111854363506</v>
      </c>
      <c r="AL11" s="170">
        <f t="shared" si="11"/>
        <v>7998.9399765685148</v>
      </c>
      <c r="AM11" s="170">
        <f t="shared" si="8"/>
        <v>28058.415841584159</v>
      </c>
      <c r="AN11" s="172">
        <f t="shared" si="12"/>
        <v>20838.983050847459</v>
      </c>
      <c r="AO11" s="170">
        <f t="shared" si="13"/>
        <v>41363.366336633662</v>
      </c>
      <c r="AP11" s="166"/>
      <c r="AQ11" s="169">
        <f t="shared" si="14"/>
        <v>6591.2919246579595</v>
      </c>
      <c r="AR11" s="171">
        <f t="shared" si="15"/>
        <v>14590.231901226474</v>
      </c>
      <c r="AS11" s="169">
        <f t="shared" si="16"/>
        <v>22589.17187779499</v>
      </c>
      <c r="AT11" s="169">
        <f t="shared" si="17"/>
        <v>30588.111854363506</v>
      </c>
      <c r="AU11" s="169">
        <f t="shared" si="18"/>
        <v>38587.051830932018</v>
      </c>
      <c r="AV11" s="171">
        <f t="shared" si="19"/>
        <v>46585.991807500533</v>
      </c>
      <c r="AW11" s="169">
        <f t="shared" si="20"/>
        <v>54584.931784069049</v>
      </c>
      <c r="AX11" s="166"/>
      <c r="AY11" s="170">
        <f t="shared" si="21"/>
        <v>25439.84220907298</v>
      </c>
      <c r="AZ11" s="170">
        <f t="shared" si="22"/>
        <v>28058.415841584159</v>
      </c>
      <c r="BA11" s="170">
        <f t="shared" si="23"/>
        <v>36488.166666666672</v>
      </c>
      <c r="BB11" s="170">
        <f t="shared" si="24"/>
        <v>11048.324457593691</v>
      </c>
      <c r="BC11" s="170">
        <f t="shared" si="25"/>
        <v>8867.3555226824428</v>
      </c>
      <c r="BD11" s="170">
        <f t="shared" si="26"/>
        <v>53060.653353057205</v>
      </c>
      <c r="BE11" s="166"/>
    </row>
    <row r="12" spans="1:109">
      <c r="A12" s="148" t="s">
        <v>18</v>
      </c>
      <c r="B12" s="149" t="s">
        <v>17</v>
      </c>
      <c r="C12" s="24">
        <f t="shared" si="0"/>
        <v>5</v>
      </c>
      <c r="D12" s="153">
        <f t="shared" si="1"/>
        <v>36623.077091377098</v>
      </c>
      <c r="E12" s="153">
        <f t="shared" si="2"/>
        <v>42222.5</v>
      </c>
      <c r="F12" s="153">
        <f t="shared" si="3"/>
        <v>32362.295081967208</v>
      </c>
      <c r="G12" s="153">
        <f>PERCENTILE(M12:P12,0.6)</f>
        <v>42793.3</v>
      </c>
      <c r="H12" s="153">
        <f t="shared" si="10"/>
        <v>285.40000000000146</v>
      </c>
      <c r="I12" s="150">
        <f t="shared" si="4"/>
        <v>42507.9</v>
      </c>
      <c r="J12" s="150">
        <f t="shared" si="5"/>
        <v>42650.6</v>
      </c>
      <c r="K12" s="150">
        <f t="shared" si="6"/>
        <v>42793.3</v>
      </c>
      <c r="L12" s="166"/>
      <c r="M12" s="30">
        <v>53985.714285714283</v>
      </c>
      <c r="N12" s="30">
        <v>42936</v>
      </c>
      <c r="O12" s="30">
        <v>42222.5</v>
      </c>
      <c r="P12" s="30">
        <v>34133.333333333328</v>
      </c>
      <c r="Q12" s="176">
        <v>9837.8378378378384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166"/>
      <c r="AG12" s="170">
        <f>SUMIF('UFR Raw Data'!I:I,A12,'UFR Raw Data'!K:K)</f>
        <v>138187</v>
      </c>
      <c r="AH12" s="192">
        <f>SUMIF('UFR Raw Data'!I:I,A12,'UFR Raw Data'!J:J)</f>
        <v>4.2700000000000005</v>
      </c>
      <c r="AI12" s="166"/>
      <c r="AJ12" s="166"/>
      <c r="AK12" s="170">
        <f t="shared" si="7"/>
        <v>36623.077091377098</v>
      </c>
      <c r="AL12" s="170">
        <f t="shared" si="11"/>
        <v>16555.328211425352</v>
      </c>
      <c r="AM12" s="170">
        <f t="shared" si="8"/>
        <v>42222.5</v>
      </c>
      <c r="AN12" s="172">
        <f t="shared" si="12"/>
        <v>9837.8378378378384</v>
      </c>
      <c r="AO12" s="170">
        <f t="shared" si="13"/>
        <v>53985.714285714283</v>
      </c>
      <c r="AP12" s="166"/>
      <c r="AQ12" s="169">
        <f t="shared" si="14"/>
        <v>-13042.90754289896</v>
      </c>
      <c r="AR12" s="171">
        <f t="shared" si="15"/>
        <v>3512.4206685263925</v>
      </c>
      <c r="AS12" s="169">
        <f t="shared" si="16"/>
        <v>20067.748879951745</v>
      </c>
      <c r="AT12" s="169">
        <f t="shared" si="17"/>
        <v>36623.077091377098</v>
      </c>
      <c r="AU12" s="169">
        <f t="shared" si="18"/>
        <v>53178.40530280245</v>
      </c>
      <c r="AV12" s="171">
        <f t="shared" si="19"/>
        <v>69733.733514227803</v>
      </c>
      <c r="AW12" s="169">
        <f t="shared" si="20"/>
        <v>86289.061725653155</v>
      </c>
      <c r="AX12" s="166"/>
      <c r="AY12" s="170">
        <f t="shared" si="21"/>
        <v>34133.333333333328</v>
      </c>
      <c r="AZ12" s="170">
        <f t="shared" si="22"/>
        <v>42222.5</v>
      </c>
      <c r="BA12" s="170">
        <f t="shared" si="23"/>
        <v>42936</v>
      </c>
      <c r="BB12" s="170">
        <f t="shared" si="24"/>
        <v>8802.6666666666715</v>
      </c>
      <c r="BC12" s="170">
        <f t="shared" si="25"/>
        <v>20929.333333333321</v>
      </c>
      <c r="BD12" s="170">
        <f t="shared" si="26"/>
        <v>56140.000000000007</v>
      </c>
      <c r="BE12" s="166"/>
    </row>
    <row r="13" spans="1:109">
      <c r="A13" s="148" t="s">
        <v>155</v>
      </c>
      <c r="B13" s="149" t="s">
        <v>19</v>
      </c>
      <c r="C13" s="24">
        <f t="shared" si="0"/>
        <v>7</v>
      </c>
      <c r="D13" s="153">
        <f t="shared" si="1"/>
        <v>42775.586781160557</v>
      </c>
      <c r="E13" s="153">
        <f t="shared" si="2"/>
        <v>34520</v>
      </c>
      <c r="F13" s="153">
        <f>AG13/AH13</f>
        <v>39775.968992248061</v>
      </c>
      <c r="G13" s="153">
        <f>PERCENTILE(N13:AE13,0.6)</f>
        <v>34520</v>
      </c>
      <c r="H13" s="153">
        <f t="shared" si="10"/>
        <v>-1188</v>
      </c>
      <c r="I13" s="150">
        <f t="shared" si="4"/>
        <v>35708</v>
      </c>
      <c r="J13" s="150">
        <f t="shared" si="5"/>
        <v>36302</v>
      </c>
      <c r="K13" s="150">
        <f t="shared" si="6"/>
        <v>39057.377049180323</v>
      </c>
      <c r="L13" s="166"/>
      <c r="M13" s="178">
        <v>90000</v>
      </c>
      <c r="N13" s="30">
        <v>49286.885245901642</v>
      </c>
      <c r="O13" s="30">
        <v>36500</v>
      </c>
      <c r="P13" s="30">
        <v>34520</v>
      </c>
      <c r="Q13" s="30">
        <v>30583.333333333336</v>
      </c>
      <c r="R13" s="30">
        <v>29650</v>
      </c>
      <c r="S13" s="30">
        <v>28888.888888888891</v>
      </c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166"/>
      <c r="AG13" s="170">
        <f>SUMIF('UFR Raw Data'!I:I,A13,'UFR Raw Data'!K:K)</f>
        <v>51311</v>
      </c>
      <c r="AH13" s="192">
        <f>SUMIF('UFR Raw Data'!I:I,A13,'UFR Raw Data'!J:J)</f>
        <v>1.29</v>
      </c>
      <c r="AI13" s="166"/>
      <c r="AJ13" s="166"/>
      <c r="AK13" s="170">
        <f t="shared" si="7"/>
        <v>42775.586781160557</v>
      </c>
      <c r="AL13" s="170">
        <f t="shared" si="11"/>
        <v>21961.528350530156</v>
      </c>
      <c r="AM13" s="170">
        <f t="shared" si="8"/>
        <v>34520</v>
      </c>
      <c r="AN13" s="170">
        <f t="shared" si="12"/>
        <v>28888.888888888891</v>
      </c>
      <c r="AO13" s="180">
        <f t="shared" si="13"/>
        <v>90000</v>
      </c>
      <c r="AP13" s="166"/>
      <c r="AQ13" s="169">
        <f t="shared" si="14"/>
        <v>-23108.998270429911</v>
      </c>
      <c r="AR13" s="171">
        <f t="shared" si="15"/>
        <v>-1147.469919899755</v>
      </c>
      <c r="AS13" s="169">
        <f t="shared" si="16"/>
        <v>20814.058430630401</v>
      </c>
      <c r="AT13" s="169">
        <f t="shared" si="17"/>
        <v>42775.586781160557</v>
      </c>
      <c r="AU13" s="169">
        <f t="shared" si="18"/>
        <v>64737.115131690713</v>
      </c>
      <c r="AV13" s="171">
        <f t="shared" si="19"/>
        <v>86698.643482220868</v>
      </c>
      <c r="AW13" s="169">
        <f t="shared" si="20"/>
        <v>108660.17183275102</v>
      </c>
      <c r="AX13" s="166"/>
      <c r="AY13" s="170">
        <f t="shared" si="21"/>
        <v>30116.666666666668</v>
      </c>
      <c r="AZ13" s="170">
        <f t="shared" si="22"/>
        <v>34520</v>
      </c>
      <c r="BA13" s="170">
        <f t="shared" si="23"/>
        <v>42893.442622950824</v>
      </c>
      <c r="BB13" s="170">
        <f t="shared" si="24"/>
        <v>12776.775956284157</v>
      </c>
      <c r="BC13" s="170">
        <f t="shared" si="25"/>
        <v>10951.502732240431</v>
      </c>
      <c r="BD13" s="170">
        <f t="shared" si="26"/>
        <v>62058.606557377061</v>
      </c>
      <c r="BE13" s="166"/>
    </row>
    <row r="14" spans="1:109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</row>
    <row r="15" spans="1:109">
      <c r="A15" s="174" t="s">
        <v>492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</row>
    <row r="16" spans="1:109">
      <c r="A16" s="177" t="s">
        <v>493</v>
      </c>
      <c r="B16" s="11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19">
        <f>AG5+AG4+AG6</f>
        <v>464944</v>
      </c>
      <c r="AH16" s="119">
        <f>AH5+AH4+AH6</f>
        <v>7.3764000000000003</v>
      </c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</row>
    <row r="17" spans="1:110">
      <c r="A17" s="119"/>
      <c r="B17" s="119"/>
      <c r="C17" s="119"/>
      <c r="D17" s="119"/>
      <c r="E17" s="119"/>
      <c r="F17" s="36"/>
      <c r="G17" s="36"/>
      <c r="H17" s="119"/>
      <c r="I17" s="119"/>
      <c r="J17" s="119"/>
      <c r="K17" s="119"/>
      <c r="L17" s="166"/>
      <c r="M17" s="119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>
        <f>AG16/AH16</f>
        <v>63031.288975652074</v>
      </c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</row>
    <row r="18" spans="1:110">
      <c r="A18" s="166"/>
      <c r="B18" s="166"/>
      <c r="C18" s="166"/>
      <c r="D18" s="166"/>
      <c r="E18" s="166"/>
      <c r="F18" s="36"/>
      <c r="G18" s="3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</row>
    <row r="19" spans="1:110" ht="60" customHeight="1">
      <c r="A19" s="154" t="s">
        <v>494</v>
      </c>
      <c r="B19" s="191" t="s">
        <v>510</v>
      </c>
      <c r="C19" s="179" t="s">
        <v>495</v>
      </c>
      <c r="D19" s="476" t="s">
        <v>496</v>
      </c>
      <c r="E19" s="477"/>
      <c r="F19" s="166"/>
      <c r="G19" s="166"/>
      <c r="H19" s="3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DF19" s="165"/>
    </row>
    <row r="20" spans="1:110">
      <c r="A20" s="164" t="s">
        <v>473</v>
      </c>
      <c r="B20" s="153">
        <f>AVERAGE(F4:F6)</f>
        <v>69288.747547602179</v>
      </c>
      <c r="C20" s="153">
        <f>AVERAGE(G4:G6)</f>
        <v>75431.605954040177</v>
      </c>
      <c r="D20" s="475" t="s">
        <v>497</v>
      </c>
      <c r="E20" s="475"/>
      <c r="F20" s="166"/>
      <c r="G20" s="119"/>
      <c r="H20" s="3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DF20" s="165"/>
    </row>
    <row r="21" spans="1:110">
      <c r="A21" s="164" t="s">
        <v>384</v>
      </c>
      <c r="B21" s="153">
        <f>AVERAGE(F8:F11)</f>
        <v>34878.40210933701</v>
      </c>
      <c r="C21" s="153">
        <f>AVERAGE(G8:G11)</f>
        <v>37029.357438209525</v>
      </c>
      <c r="D21" s="475" t="s">
        <v>498</v>
      </c>
      <c r="E21" s="47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DF21" s="165"/>
    </row>
    <row r="22" spans="1:110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</row>
    <row r="23" spans="1:110" s="165" customFormat="1"/>
    <row r="24" spans="1:110" s="165" customFormat="1"/>
    <row r="25" spans="1:110" s="165" customFormat="1"/>
    <row r="26" spans="1:110" s="165" customFormat="1"/>
    <row r="27" spans="1:110" s="165" customFormat="1"/>
    <row r="28" spans="1:110" s="165" customFormat="1"/>
    <row r="29" spans="1:110" s="165" customFormat="1"/>
    <row r="30" spans="1:110" s="165" customFormat="1"/>
    <row r="31" spans="1:110" s="165" customFormat="1"/>
    <row r="32" spans="1:110" s="165" customFormat="1"/>
    <row r="33" s="165" customFormat="1"/>
    <row r="34" s="165" customFormat="1"/>
    <row r="35" s="165" customFormat="1"/>
    <row r="36" s="165" customFormat="1"/>
    <row r="37" s="165" customFormat="1"/>
    <row r="38" s="165" customFormat="1"/>
    <row r="39" s="165" customFormat="1"/>
    <row r="40" s="165" customFormat="1"/>
    <row r="41" s="165" customFormat="1"/>
    <row r="42" s="165" customFormat="1"/>
    <row r="43" s="165" customFormat="1"/>
    <row r="44" s="165" customFormat="1"/>
    <row r="45" s="165" customFormat="1"/>
    <row r="46" s="165" customFormat="1"/>
    <row r="47" s="165" customFormat="1"/>
    <row r="48" s="165" customFormat="1"/>
    <row r="49" s="165" customFormat="1"/>
    <row r="50" s="165" customFormat="1"/>
    <row r="51" s="165" customFormat="1"/>
    <row r="52" s="165" customFormat="1"/>
    <row r="53" s="165" customFormat="1"/>
    <row r="54" s="165" customFormat="1"/>
    <row r="55" s="165" customFormat="1"/>
    <row r="56" s="165" customFormat="1"/>
    <row r="57" s="165" customFormat="1"/>
    <row r="58" s="165" customFormat="1"/>
    <row r="59" s="165" customFormat="1"/>
    <row r="60" s="165" customFormat="1"/>
    <row r="61" s="165" customFormat="1"/>
    <row r="62" s="165" customFormat="1"/>
    <row r="63" s="165" customFormat="1"/>
    <row r="64" s="165" customFormat="1"/>
    <row r="65" s="165" customFormat="1"/>
    <row r="66" s="165" customFormat="1"/>
    <row r="67" s="165" customFormat="1"/>
    <row r="68" s="165" customFormat="1"/>
    <row r="69" s="165" customFormat="1"/>
    <row r="70" s="165" customFormat="1"/>
    <row r="71" s="165" customFormat="1"/>
    <row r="72" s="165" customFormat="1"/>
    <row r="73" s="165" customFormat="1"/>
    <row r="74" s="165" customFormat="1"/>
    <row r="75" s="165" customFormat="1"/>
    <row r="76" s="165" customFormat="1"/>
    <row r="77" s="165" customFormat="1"/>
    <row r="78" s="165" customFormat="1"/>
    <row r="79" s="165" customFormat="1"/>
    <row r="80" s="165" customFormat="1"/>
    <row r="81" s="165" customFormat="1"/>
    <row r="82" s="165" customFormat="1"/>
    <row r="83" s="165" customFormat="1"/>
    <row r="84" s="165" customFormat="1"/>
    <row r="85" s="165" customFormat="1"/>
    <row r="86" s="165" customFormat="1"/>
    <row r="87" s="165" customFormat="1"/>
    <row r="88" s="165" customFormat="1"/>
    <row r="89" s="165" customFormat="1"/>
    <row r="90" s="165" customFormat="1"/>
    <row r="91" s="165" customFormat="1"/>
    <row r="92" s="165" customFormat="1"/>
    <row r="93" s="165" customFormat="1"/>
    <row r="94" s="165" customFormat="1"/>
    <row r="95" s="165" customFormat="1"/>
    <row r="96" s="165" customFormat="1"/>
    <row r="97" s="165" customFormat="1"/>
    <row r="98" s="165" customFormat="1"/>
    <row r="99" s="165" customFormat="1"/>
    <row r="100" s="165" customFormat="1"/>
    <row r="101" s="165" customFormat="1"/>
    <row r="102" s="165" customFormat="1"/>
    <row r="103" s="165" customFormat="1"/>
    <row r="104" s="165" customFormat="1"/>
    <row r="105" s="165" customFormat="1"/>
    <row r="106" s="165" customFormat="1"/>
    <row r="107" s="165" customFormat="1"/>
    <row r="108" s="165" customFormat="1"/>
    <row r="109" s="165" customFormat="1"/>
    <row r="110" s="165" customFormat="1"/>
    <row r="111" s="165" customFormat="1"/>
    <row r="112" s="165" customFormat="1"/>
    <row r="113" s="165" customFormat="1"/>
    <row r="114" s="165" customFormat="1"/>
    <row r="115" s="165" customFormat="1"/>
    <row r="116" s="165" customFormat="1"/>
    <row r="117" s="165" customFormat="1"/>
    <row r="118" s="165" customFormat="1"/>
    <row r="119" s="165" customFormat="1"/>
    <row r="120" s="165" customFormat="1"/>
    <row r="121" s="165" customFormat="1"/>
    <row r="122" s="165" customFormat="1"/>
    <row r="123" s="165" customFormat="1"/>
    <row r="124" s="165" customFormat="1"/>
    <row r="125" s="165" customFormat="1"/>
    <row r="126" s="165" customFormat="1"/>
    <row r="127" s="165" customFormat="1"/>
    <row r="128" s="165" customFormat="1"/>
    <row r="129" s="165" customFormat="1"/>
    <row r="130" s="165" customFormat="1"/>
    <row r="131" s="165" customFormat="1"/>
    <row r="132" s="165" customFormat="1"/>
    <row r="133" s="165" customFormat="1"/>
    <row r="134" s="165" customFormat="1"/>
    <row r="135" s="165" customFormat="1"/>
    <row r="136" s="165" customFormat="1"/>
    <row r="137" s="165" customFormat="1"/>
    <row r="138" s="165" customFormat="1"/>
    <row r="139" s="165" customFormat="1"/>
    <row r="140" s="165" customFormat="1"/>
    <row r="141" s="165" customFormat="1"/>
    <row r="142" s="165" customFormat="1"/>
  </sheetData>
  <mergeCells count="7">
    <mergeCell ref="D21:E21"/>
    <mergeCell ref="D2:K2"/>
    <mergeCell ref="AK2:AO2"/>
    <mergeCell ref="AQ2:AW2"/>
    <mergeCell ref="AY2:BD2"/>
    <mergeCell ref="D19:E19"/>
    <mergeCell ref="D20:E20"/>
  </mergeCells>
  <pageMargins left="0.7" right="0.7" top="0.75" bottom="0.75" header="0.3" footer="0.3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W26"/>
  <sheetViews>
    <sheetView topLeftCell="AR1" zoomScale="80" zoomScaleNormal="80" zoomScaleSheetLayoutView="118" workbookViewId="0">
      <selection activeCell="BF23" sqref="BF23"/>
    </sheetView>
  </sheetViews>
  <sheetFormatPr defaultRowHeight="13.2"/>
  <cols>
    <col min="1" max="1" width="38.44140625" style="1" customWidth="1"/>
    <col min="2" max="2" width="12.88671875" style="2" customWidth="1"/>
    <col min="3" max="44" width="9.6640625" style="1" customWidth="1"/>
    <col min="45" max="45" width="12" style="1" customWidth="1"/>
    <col min="46" max="46" width="10.109375" style="1" customWidth="1"/>
    <col min="47" max="74" width="9.6640625" style="1" customWidth="1"/>
    <col min="75" max="256" width="9.109375" style="1"/>
    <col min="257" max="257" width="38.44140625" style="1" customWidth="1"/>
    <col min="258" max="258" width="12.88671875" style="1" customWidth="1"/>
    <col min="259" max="300" width="9.6640625" style="1" customWidth="1"/>
    <col min="301" max="301" width="6.6640625" style="1" customWidth="1"/>
    <col min="302" max="302" width="14.6640625" style="1" customWidth="1"/>
    <col min="303" max="330" width="9.6640625" style="1" customWidth="1"/>
    <col min="331" max="512" width="9.109375" style="1"/>
    <col min="513" max="513" width="38.44140625" style="1" customWidth="1"/>
    <col min="514" max="514" width="12.88671875" style="1" customWidth="1"/>
    <col min="515" max="556" width="9.6640625" style="1" customWidth="1"/>
    <col min="557" max="557" width="6.6640625" style="1" customWidth="1"/>
    <col min="558" max="558" width="14.6640625" style="1" customWidth="1"/>
    <col min="559" max="586" width="9.6640625" style="1" customWidth="1"/>
    <col min="587" max="768" width="9.109375" style="1"/>
    <col min="769" max="769" width="38.44140625" style="1" customWidth="1"/>
    <col min="770" max="770" width="12.88671875" style="1" customWidth="1"/>
    <col min="771" max="812" width="9.6640625" style="1" customWidth="1"/>
    <col min="813" max="813" width="6.6640625" style="1" customWidth="1"/>
    <col min="814" max="814" width="14.6640625" style="1" customWidth="1"/>
    <col min="815" max="842" width="9.6640625" style="1" customWidth="1"/>
    <col min="843" max="1024" width="9.109375" style="1"/>
    <col min="1025" max="1025" width="38.44140625" style="1" customWidth="1"/>
    <col min="1026" max="1026" width="12.88671875" style="1" customWidth="1"/>
    <col min="1027" max="1068" width="9.6640625" style="1" customWidth="1"/>
    <col min="1069" max="1069" width="6.6640625" style="1" customWidth="1"/>
    <col min="1070" max="1070" width="14.6640625" style="1" customWidth="1"/>
    <col min="1071" max="1098" width="9.6640625" style="1" customWidth="1"/>
    <col min="1099" max="1280" width="9.109375" style="1"/>
    <col min="1281" max="1281" width="38.44140625" style="1" customWidth="1"/>
    <col min="1282" max="1282" width="12.88671875" style="1" customWidth="1"/>
    <col min="1283" max="1324" width="9.6640625" style="1" customWidth="1"/>
    <col min="1325" max="1325" width="6.6640625" style="1" customWidth="1"/>
    <col min="1326" max="1326" width="14.6640625" style="1" customWidth="1"/>
    <col min="1327" max="1354" width="9.6640625" style="1" customWidth="1"/>
    <col min="1355" max="1536" width="9.109375" style="1"/>
    <col min="1537" max="1537" width="38.44140625" style="1" customWidth="1"/>
    <col min="1538" max="1538" width="12.88671875" style="1" customWidth="1"/>
    <col min="1539" max="1580" width="9.6640625" style="1" customWidth="1"/>
    <col min="1581" max="1581" width="6.6640625" style="1" customWidth="1"/>
    <col min="1582" max="1582" width="14.6640625" style="1" customWidth="1"/>
    <col min="1583" max="1610" width="9.6640625" style="1" customWidth="1"/>
    <col min="1611" max="1792" width="9.109375" style="1"/>
    <col min="1793" max="1793" width="38.44140625" style="1" customWidth="1"/>
    <col min="1794" max="1794" width="12.88671875" style="1" customWidth="1"/>
    <col min="1795" max="1836" width="9.6640625" style="1" customWidth="1"/>
    <col min="1837" max="1837" width="6.6640625" style="1" customWidth="1"/>
    <col min="1838" max="1838" width="14.6640625" style="1" customWidth="1"/>
    <col min="1839" max="1866" width="9.6640625" style="1" customWidth="1"/>
    <col min="1867" max="2048" width="9.109375" style="1"/>
    <col min="2049" max="2049" width="38.44140625" style="1" customWidth="1"/>
    <col min="2050" max="2050" width="12.88671875" style="1" customWidth="1"/>
    <col min="2051" max="2092" width="9.6640625" style="1" customWidth="1"/>
    <col min="2093" max="2093" width="6.6640625" style="1" customWidth="1"/>
    <col min="2094" max="2094" width="14.6640625" style="1" customWidth="1"/>
    <col min="2095" max="2122" width="9.6640625" style="1" customWidth="1"/>
    <col min="2123" max="2304" width="9.109375" style="1"/>
    <col min="2305" max="2305" width="38.44140625" style="1" customWidth="1"/>
    <col min="2306" max="2306" width="12.88671875" style="1" customWidth="1"/>
    <col min="2307" max="2348" width="9.6640625" style="1" customWidth="1"/>
    <col min="2349" max="2349" width="6.6640625" style="1" customWidth="1"/>
    <col min="2350" max="2350" width="14.6640625" style="1" customWidth="1"/>
    <col min="2351" max="2378" width="9.6640625" style="1" customWidth="1"/>
    <col min="2379" max="2560" width="9.109375" style="1"/>
    <col min="2561" max="2561" width="38.44140625" style="1" customWidth="1"/>
    <col min="2562" max="2562" width="12.88671875" style="1" customWidth="1"/>
    <col min="2563" max="2604" width="9.6640625" style="1" customWidth="1"/>
    <col min="2605" max="2605" width="6.6640625" style="1" customWidth="1"/>
    <col min="2606" max="2606" width="14.6640625" style="1" customWidth="1"/>
    <col min="2607" max="2634" width="9.6640625" style="1" customWidth="1"/>
    <col min="2635" max="2816" width="9.109375" style="1"/>
    <col min="2817" max="2817" width="38.44140625" style="1" customWidth="1"/>
    <col min="2818" max="2818" width="12.88671875" style="1" customWidth="1"/>
    <col min="2819" max="2860" width="9.6640625" style="1" customWidth="1"/>
    <col min="2861" max="2861" width="6.6640625" style="1" customWidth="1"/>
    <col min="2862" max="2862" width="14.6640625" style="1" customWidth="1"/>
    <col min="2863" max="2890" width="9.6640625" style="1" customWidth="1"/>
    <col min="2891" max="3072" width="9.109375" style="1"/>
    <col min="3073" max="3073" width="38.44140625" style="1" customWidth="1"/>
    <col min="3074" max="3074" width="12.88671875" style="1" customWidth="1"/>
    <col min="3075" max="3116" width="9.6640625" style="1" customWidth="1"/>
    <col min="3117" max="3117" width="6.6640625" style="1" customWidth="1"/>
    <col min="3118" max="3118" width="14.6640625" style="1" customWidth="1"/>
    <col min="3119" max="3146" width="9.6640625" style="1" customWidth="1"/>
    <col min="3147" max="3328" width="9.109375" style="1"/>
    <col min="3329" max="3329" width="38.44140625" style="1" customWidth="1"/>
    <col min="3330" max="3330" width="12.88671875" style="1" customWidth="1"/>
    <col min="3331" max="3372" width="9.6640625" style="1" customWidth="1"/>
    <col min="3373" max="3373" width="6.6640625" style="1" customWidth="1"/>
    <col min="3374" max="3374" width="14.6640625" style="1" customWidth="1"/>
    <col min="3375" max="3402" width="9.6640625" style="1" customWidth="1"/>
    <col min="3403" max="3584" width="9.109375" style="1"/>
    <col min="3585" max="3585" width="38.44140625" style="1" customWidth="1"/>
    <col min="3586" max="3586" width="12.88671875" style="1" customWidth="1"/>
    <col min="3587" max="3628" width="9.6640625" style="1" customWidth="1"/>
    <col min="3629" max="3629" width="6.6640625" style="1" customWidth="1"/>
    <col min="3630" max="3630" width="14.6640625" style="1" customWidth="1"/>
    <col min="3631" max="3658" width="9.6640625" style="1" customWidth="1"/>
    <col min="3659" max="3840" width="9.109375" style="1"/>
    <col min="3841" max="3841" width="38.44140625" style="1" customWidth="1"/>
    <col min="3842" max="3842" width="12.88671875" style="1" customWidth="1"/>
    <col min="3843" max="3884" width="9.6640625" style="1" customWidth="1"/>
    <col min="3885" max="3885" width="6.6640625" style="1" customWidth="1"/>
    <col min="3886" max="3886" width="14.6640625" style="1" customWidth="1"/>
    <col min="3887" max="3914" width="9.6640625" style="1" customWidth="1"/>
    <col min="3915" max="4096" width="9.109375" style="1"/>
    <col min="4097" max="4097" width="38.44140625" style="1" customWidth="1"/>
    <col min="4098" max="4098" width="12.88671875" style="1" customWidth="1"/>
    <col min="4099" max="4140" width="9.6640625" style="1" customWidth="1"/>
    <col min="4141" max="4141" width="6.6640625" style="1" customWidth="1"/>
    <col min="4142" max="4142" width="14.6640625" style="1" customWidth="1"/>
    <col min="4143" max="4170" width="9.6640625" style="1" customWidth="1"/>
    <col min="4171" max="4352" width="9.109375" style="1"/>
    <col min="4353" max="4353" width="38.44140625" style="1" customWidth="1"/>
    <col min="4354" max="4354" width="12.88671875" style="1" customWidth="1"/>
    <col min="4355" max="4396" width="9.6640625" style="1" customWidth="1"/>
    <col min="4397" max="4397" width="6.6640625" style="1" customWidth="1"/>
    <col min="4398" max="4398" width="14.6640625" style="1" customWidth="1"/>
    <col min="4399" max="4426" width="9.6640625" style="1" customWidth="1"/>
    <col min="4427" max="4608" width="9.109375" style="1"/>
    <col min="4609" max="4609" width="38.44140625" style="1" customWidth="1"/>
    <col min="4610" max="4610" width="12.88671875" style="1" customWidth="1"/>
    <col min="4611" max="4652" width="9.6640625" style="1" customWidth="1"/>
    <col min="4653" max="4653" width="6.6640625" style="1" customWidth="1"/>
    <col min="4654" max="4654" width="14.6640625" style="1" customWidth="1"/>
    <col min="4655" max="4682" width="9.6640625" style="1" customWidth="1"/>
    <col min="4683" max="4864" width="9.109375" style="1"/>
    <col min="4865" max="4865" width="38.44140625" style="1" customWidth="1"/>
    <col min="4866" max="4866" width="12.88671875" style="1" customWidth="1"/>
    <col min="4867" max="4908" width="9.6640625" style="1" customWidth="1"/>
    <col min="4909" max="4909" width="6.6640625" style="1" customWidth="1"/>
    <col min="4910" max="4910" width="14.6640625" style="1" customWidth="1"/>
    <col min="4911" max="4938" width="9.6640625" style="1" customWidth="1"/>
    <col min="4939" max="5120" width="9.109375" style="1"/>
    <col min="5121" max="5121" width="38.44140625" style="1" customWidth="1"/>
    <col min="5122" max="5122" width="12.88671875" style="1" customWidth="1"/>
    <col min="5123" max="5164" width="9.6640625" style="1" customWidth="1"/>
    <col min="5165" max="5165" width="6.6640625" style="1" customWidth="1"/>
    <col min="5166" max="5166" width="14.6640625" style="1" customWidth="1"/>
    <col min="5167" max="5194" width="9.6640625" style="1" customWidth="1"/>
    <col min="5195" max="5376" width="9.109375" style="1"/>
    <col min="5377" max="5377" width="38.44140625" style="1" customWidth="1"/>
    <col min="5378" max="5378" width="12.88671875" style="1" customWidth="1"/>
    <col min="5379" max="5420" width="9.6640625" style="1" customWidth="1"/>
    <col min="5421" max="5421" width="6.6640625" style="1" customWidth="1"/>
    <col min="5422" max="5422" width="14.6640625" style="1" customWidth="1"/>
    <col min="5423" max="5450" width="9.6640625" style="1" customWidth="1"/>
    <col min="5451" max="5632" width="9.109375" style="1"/>
    <col min="5633" max="5633" width="38.44140625" style="1" customWidth="1"/>
    <col min="5634" max="5634" width="12.88671875" style="1" customWidth="1"/>
    <col min="5635" max="5676" width="9.6640625" style="1" customWidth="1"/>
    <col min="5677" max="5677" width="6.6640625" style="1" customWidth="1"/>
    <col min="5678" max="5678" width="14.6640625" style="1" customWidth="1"/>
    <col min="5679" max="5706" width="9.6640625" style="1" customWidth="1"/>
    <col min="5707" max="5888" width="9.109375" style="1"/>
    <col min="5889" max="5889" width="38.44140625" style="1" customWidth="1"/>
    <col min="5890" max="5890" width="12.88671875" style="1" customWidth="1"/>
    <col min="5891" max="5932" width="9.6640625" style="1" customWidth="1"/>
    <col min="5933" max="5933" width="6.6640625" style="1" customWidth="1"/>
    <col min="5934" max="5934" width="14.6640625" style="1" customWidth="1"/>
    <col min="5935" max="5962" width="9.6640625" style="1" customWidth="1"/>
    <col min="5963" max="6144" width="9.109375" style="1"/>
    <col min="6145" max="6145" width="38.44140625" style="1" customWidth="1"/>
    <col min="6146" max="6146" width="12.88671875" style="1" customWidth="1"/>
    <col min="6147" max="6188" width="9.6640625" style="1" customWidth="1"/>
    <col min="6189" max="6189" width="6.6640625" style="1" customWidth="1"/>
    <col min="6190" max="6190" width="14.6640625" style="1" customWidth="1"/>
    <col min="6191" max="6218" width="9.6640625" style="1" customWidth="1"/>
    <col min="6219" max="6400" width="9.109375" style="1"/>
    <col min="6401" max="6401" width="38.44140625" style="1" customWidth="1"/>
    <col min="6402" max="6402" width="12.88671875" style="1" customWidth="1"/>
    <col min="6403" max="6444" width="9.6640625" style="1" customWidth="1"/>
    <col min="6445" max="6445" width="6.6640625" style="1" customWidth="1"/>
    <col min="6446" max="6446" width="14.6640625" style="1" customWidth="1"/>
    <col min="6447" max="6474" width="9.6640625" style="1" customWidth="1"/>
    <col min="6475" max="6656" width="9.109375" style="1"/>
    <col min="6657" max="6657" width="38.44140625" style="1" customWidth="1"/>
    <col min="6658" max="6658" width="12.88671875" style="1" customWidth="1"/>
    <col min="6659" max="6700" width="9.6640625" style="1" customWidth="1"/>
    <col min="6701" max="6701" width="6.6640625" style="1" customWidth="1"/>
    <col min="6702" max="6702" width="14.6640625" style="1" customWidth="1"/>
    <col min="6703" max="6730" width="9.6640625" style="1" customWidth="1"/>
    <col min="6731" max="6912" width="9.109375" style="1"/>
    <col min="6913" max="6913" width="38.44140625" style="1" customWidth="1"/>
    <col min="6914" max="6914" width="12.88671875" style="1" customWidth="1"/>
    <col min="6915" max="6956" width="9.6640625" style="1" customWidth="1"/>
    <col min="6957" max="6957" width="6.6640625" style="1" customWidth="1"/>
    <col min="6958" max="6958" width="14.6640625" style="1" customWidth="1"/>
    <col min="6959" max="6986" width="9.6640625" style="1" customWidth="1"/>
    <col min="6987" max="7168" width="9.109375" style="1"/>
    <col min="7169" max="7169" width="38.44140625" style="1" customWidth="1"/>
    <col min="7170" max="7170" width="12.88671875" style="1" customWidth="1"/>
    <col min="7171" max="7212" width="9.6640625" style="1" customWidth="1"/>
    <col min="7213" max="7213" width="6.6640625" style="1" customWidth="1"/>
    <col min="7214" max="7214" width="14.6640625" style="1" customWidth="1"/>
    <col min="7215" max="7242" width="9.6640625" style="1" customWidth="1"/>
    <col min="7243" max="7424" width="9.109375" style="1"/>
    <col min="7425" max="7425" width="38.44140625" style="1" customWidth="1"/>
    <col min="7426" max="7426" width="12.88671875" style="1" customWidth="1"/>
    <col min="7427" max="7468" width="9.6640625" style="1" customWidth="1"/>
    <col min="7469" max="7469" width="6.6640625" style="1" customWidth="1"/>
    <col min="7470" max="7470" width="14.6640625" style="1" customWidth="1"/>
    <col min="7471" max="7498" width="9.6640625" style="1" customWidth="1"/>
    <col min="7499" max="7680" width="9.109375" style="1"/>
    <col min="7681" max="7681" width="38.44140625" style="1" customWidth="1"/>
    <col min="7682" max="7682" width="12.88671875" style="1" customWidth="1"/>
    <col min="7683" max="7724" width="9.6640625" style="1" customWidth="1"/>
    <col min="7725" max="7725" width="6.6640625" style="1" customWidth="1"/>
    <col min="7726" max="7726" width="14.6640625" style="1" customWidth="1"/>
    <col min="7727" max="7754" width="9.6640625" style="1" customWidth="1"/>
    <col min="7755" max="7936" width="9.109375" style="1"/>
    <col min="7937" max="7937" width="38.44140625" style="1" customWidth="1"/>
    <col min="7938" max="7938" width="12.88671875" style="1" customWidth="1"/>
    <col min="7939" max="7980" width="9.6640625" style="1" customWidth="1"/>
    <col min="7981" max="7981" width="6.6640625" style="1" customWidth="1"/>
    <col min="7982" max="7982" width="14.6640625" style="1" customWidth="1"/>
    <col min="7983" max="8010" width="9.6640625" style="1" customWidth="1"/>
    <col min="8011" max="8192" width="9.109375" style="1"/>
    <col min="8193" max="8193" width="38.44140625" style="1" customWidth="1"/>
    <col min="8194" max="8194" width="12.88671875" style="1" customWidth="1"/>
    <col min="8195" max="8236" width="9.6640625" style="1" customWidth="1"/>
    <col min="8237" max="8237" width="6.6640625" style="1" customWidth="1"/>
    <col min="8238" max="8238" width="14.6640625" style="1" customWidth="1"/>
    <col min="8239" max="8266" width="9.6640625" style="1" customWidth="1"/>
    <col min="8267" max="8448" width="9.109375" style="1"/>
    <col min="8449" max="8449" width="38.44140625" style="1" customWidth="1"/>
    <col min="8450" max="8450" width="12.88671875" style="1" customWidth="1"/>
    <col min="8451" max="8492" width="9.6640625" style="1" customWidth="1"/>
    <col min="8493" max="8493" width="6.6640625" style="1" customWidth="1"/>
    <col min="8494" max="8494" width="14.6640625" style="1" customWidth="1"/>
    <col min="8495" max="8522" width="9.6640625" style="1" customWidth="1"/>
    <col min="8523" max="8704" width="9.109375" style="1"/>
    <col min="8705" max="8705" width="38.44140625" style="1" customWidth="1"/>
    <col min="8706" max="8706" width="12.88671875" style="1" customWidth="1"/>
    <col min="8707" max="8748" width="9.6640625" style="1" customWidth="1"/>
    <col min="8749" max="8749" width="6.6640625" style="1" customWidth="1"/>
    <col min="8750" max="8750" width="14.6640625" style="1" customWidth="1"/>
    <col min="8751" max="8778" width="9.6640625" style="1" customWidth="1"/>
    <col min="8779" max="8960" width="9.109375" style="1"/>
    <col min="8961" max="8961" width="38.44140625" style="1" customWidth="1"/>
    <col min="8962" max="8962" width="12.88671875" style="1" customWidth="1"/>
    <col min="8963" max="9004" width="9.6640625" style="1" customWidth="1"/>
    <col min="9005" max="9005" width="6.6640625" style="1" customWidth="1"/>
    <col min="9006" max="9006" width="14.6640625" style="1" customWidth="1"/>
    <col min="9007" max="9034" width="9.6640625" style="1" customWidth="1"/>
    <col min="9035" max="9216" width="9.109375" style="1"/>
    <col min="9217" max="9217" width="38.44140625" style="1" customWidth="1"/>
    <col min="9218" max="9218" width="12.88671875" style="1" customWidth="1"/>
    <col min="9219" max="9260" width="9.6640625" style="1" customWidth="1"/>
    <col min="9261" max="9261" width="6.6640625" style="1" customWidth="1"/>
    <col min="9262" max="9262" width="14.6640625" style="1" customWidth="1"/>
    <col min="9263" max="9290" width="9.6640625" style="1" customWidth="1"/>
    <col min="9291" max="9472" width="9.109375" style="1"/>
    <col min="9473" max="9473" width="38.44140625" style="1" customWidth="1"/>
    <col min="9474" max="9474" width="12.88671875" style="1" customWidth="1"/>
    <col min="9475" max="9516" width="9.6640625" style="1" customWidth="1"/>
    <col min="9517" max="9517" width="6.6640625" style="1" customWidth="1"/>
    <col min="9518" max="9518" width="14.6640625" style="1" customWidth="1"/>
    <col min="9519" max="9546" width="9.6640625" style="1" customWidth="1"/>
    <col min="9547" max="9728" width="9.109375" style="1"/>
    <col min="9729" max="9729" width="38.44140625" style="1" customWidth="1"/>
    <col min="9730" max="9730" width="12.88671875" style="1" customWidth="1"/>
    <col min="9731" max="9772" width="9.6640625" style="1" customWidth="1"/>
    <col min="9773" max="9773" width="6.6640625" style="1" customWidth="1"/>
    <col min="9774" max="9774" width="14.6640625" style="1" customWidth="1"/>
    <col min="9775" max="9802" width="9.6640625" style="1" customWidth="1"/>
    <col min="9803" max="9984" width="9.109375" style="1"/>
    <col min="9985" max="9985" width="38.44140625" style="1" customWidth="1"/>
    <col min="9986" max="9986" width="12.88671875" style="1" customWidth="1"/>
    <col min="9987" max="10028" width="9.6640625" style="1" customWidth="1"/>
    <col min="10029" max="10029" width="6.6640625" style="1" customWidth="1"/>
    <col min="10030" max="10030" width="14.6640625" style="1" customWidth="1"/>
    <col min="10031" max="10058" width="9.6640625" style="1" customWidth="1"/>
    <col min="10059" max="10240" width="9.109375" style="1"/>
    <col min="10241" max="10241" width="38.44140625" style="1" customWidth="1"/>
    <col min="10242" max="10242" width="12.88671875" style="1" customWidth="1"/>
    <col min="10243" max="10284" width="9.6640625" style="1" customWidth="1"/>
    <col min="10285" max="10285" width="6.6640625" style="1" customWidth="1"/>
    <col min="10286" max="10286" width="14.6640625" style="1" customWidth="1"/>
    <col min="10287" max="10314" width="9.6640625" style="1" customWidth="1"/>
    <col min="10315" max="10496" width="9.109375" style="1"/>
    <col min="10497" max="10497" width="38.44140625" style="1" customWidth="1"/>
    <col min="10498" max="10498" width="12.88671875" style="1" customWidth="1"/>
    <col min="10499" max="10540" width="9.6640625" style="1" customWidth="1"/>
    <col min="10541" max="10541" width="6.6640625" style="1" customWidth="1"/>
    <col min="10542" max="10542" width="14.6640625" style="1" customWidth="1"/>
    <col min="10543" max="10570" width="9.6640625" style="1" customWidth="1"/>
    <col min="10571" max="10752" width="9.109375" style="1"/>
    <col min="10753" max="10753" width="38.44140625" style="1" customWidth="1"/>
    <col min="10754" max="10754" width="12.88671875" style="1" customWidth="1"/>
    <col min="10755" max="10796" width="9.6640625" style="1" customWidth="1"/>
    <col min="10797" max="10797" width="6.6640625" style="1" customWidth="1"/>
    <col min="10798" max="10798" width="14.6640625" style="1" customWidth="1"/>
    <col min="10799" max="10826" width="9.6640625" style="1" customWidth="1"/>
    <col min="10827" max="11008" width="9.109375" style="1"/>
    <col min="11009" max="11009" width="38.44140625" style="1" customWidth="1"/>
    <col min="11010" max="11010" width="12.88671875" style="1" customWidth="1"/>
    <col min="11011" max="11052" width="9.6640625" style="1" customWidth="1"/>
    <col min="11053" max="11053" width="6.6640625" style="1" customWidth="1"/>
    <col min="11054" max="11054" width="14.6640625" style="1" customWidth="1"/>
    <col min="11055" max="11082" width="9.6640625" style="1" customWidth="1"/>
    <col min="11083" max="11264" width="9.109375" style="1"/>
    <col min="11265" max="11265" width="38.44140625" style="1" customWidth="1"/>
    <col min="11266" max="11266" width="12.88671875" style="1" customWidth="1"/>
    <col min="11267" max="11308" width="9.6640625" style="1" customWidth="1"/>
    <col min="11309" max="11309" width="6.6640625" style="1" customWidth="1"/>
    <col min="11310" max="11310" width="14.6640625" style="1" customWidth="1"/>
    <col min="11311" max="11338" width="9.6640625" style="1" customWidth="1"/>
    <col min="11339" max="11520" width="9.109375" style="1"/>
    <col min="11521" max="11521" width="38.44140625" style="1" customWidth="1"/>
    <col min="11522" max="11522" width="12.88671875" style="1" customWidth="1"/>
    <col min="11523" max="11564" width="9.6640625" style="1" customWidth="1"/>
    <col min="11565" max="11565" width="6.6640625" style="1" customWidth="1"/>
    <col min="11566" max="11566" width="14.6640625" style="1" customWidth="1"/>
    <col min="11567" max="11594" width="9.6640625" style="1" customWidth="1"/>
    <col min="11595" max="11776" width="9.109375" style="1"/>
    <col min="11777" max="11777" width="38.44140625" style="1" customWidth="1"/>
    <col min="11778" max="11778" width="12.88671875" style="1" customWidth="1"/>
    <col min="11779" max="11820" width="9.6640625" style="1" customWidth="1"/>
    <col min="11821" max="11821" width="6.6640625" style="1" customWidth="1"/>
    <col min="11822" max="11822" width="14.6640625" style="1" customWidth="1"/>
    <col min="11823" max="11850" width="9.6640625" style="1" customWidth="1"/>
    <col min="11851" max="12032" width="9.109375" style="1"/>
    <col min="12033" max="12033" width="38.44140625" style="1" customWidth="1"/>
    <col min="12034" max="12034" width="12.88671875" style="1" customWidth="1"/>
    <col min="12035" max="12076" width="9.6640625" style="1" customWidth="1"/>
    <col min="12077" max="12077" width="6.6640625" style="1" customWidth="1"/>
    <col min="12078" max="12078" width="14.6640625" style="1" customWidth="1"/>
    <col min="12079" max="12106" width="9.6640625" style="1" customWidth="1"/>
    <col min="12107" max="12288" width="9.109375" style="1"/>
    <col min="12289" max="12289" width="38.44140625" style="1" customWidth="1"/>
    <col min="12290" max="12290" width="12.88671875" style="1" customWidth="1"/>
    <col min="12291" max="12332" width="9.6640625" style="1" customWidth="1"/>
    <col min="12333" max="12333" width="6.6640625" style="1" customWidth="1"/>
    <col min="12334" max="12334" width="14.6640625" style="1" customWidth="1"/>
    <col min="12335" max="12362" width="9.6640625" style="1" customWidth="1"/>
    <col min="12363" max="12544" width="9.109375" style="1"/>
    <col min="12545" max="12545" width="38.44140625" style="1" customWidth="1"/>
    <col min="12546" max="12546" width="12.88671875" style="1" customWidth="1"/>
    <col min="12547" max="12588" width="9.6640625" style="1" customWidth="1"/>
    <col min="12589" max="12589" width="6.6640625" style="1" customWidth="1"/>
    <col min="12590" max="12590" width="14.6640625" style="1" customWidth="1"/>
    <col min="12591" max="12618" width="9.6640625" style="1" customWidth="1"/>
    <col min="12619" max="12800" width="9.109375" style="1"/>
    <col min="12801" max="12801" width="38.44140625" style="1" customWidth="1"/>
    <col min="12802" max="12802" width="12.88671875" style="1" customWidth="1"/>
    <col min="12803" max="12844" width="9.6640625" style="1" customWidth="1"/>
    <col min="12845" max="12845" width="6.6640625" style="1" customWidth="1"/>
    <col min="12846" max="12846" width="14.6640625" style="1" customWidth="1"/>
    <col min="12847" max="12874" width="9.6640625" style="1" customWidth="1"/>
    <col min="12875" max="13056" width="9.109375" style="1"/>
    <col min="13057" max="13057" width="38.44140625" style="1" customWidth="1"/>
    <col min="13058" max="13058" width="12.88671875" style="1" customWidth="1"/>
    <col min="13059" max="13100" width="9.6640625" style="1" customWidth="1"/>
    <col min="13101" max="13101" width="6.6640625" style="1" customWidth="1"/>
    <col min="13102" max="13102" width="14.6640625" style="1" customWidth="1"/>
    <col min="13103" max="13130" width="9.6640625" style="1" customWidth="1"/>
    <col min="13131" max="13312" width="9.109375" style="1"/>
    <col min="13313" max="13313" width="38.44140625" style="1" customWidth="1"/>
    <col min="13314" max="13314" width="12.88671875" style="1" customWidth="1"/>
    <col min="13315" max="13356" width="9.6640625" style="1" customWidth="1"/>
    <col min="13357" max="13357" width="6.6640625" style="1" customWidth="1"/>
    <col min="13358" max="13358" width="14.6640625" style="1" customWidth="1"/>
    <col min="13359" max="13386" width="9.6640625" style="1" customWidth="1"/>
    <col min="13387" max="13568" width="9.109375" style="1"/>
    <col min="13569" max="13569" width="38.44140625" style="1" customWidth="1"/>
    <col min="13570" max="13570" width="12.88671875" style="1" customWidth="1"/>
    <col min="13571" max="13612" width="9.6640625" style="1" customWidth="1"/>
    <col min="13613" max="13613" width="6.6640625" style="1" customWidth="1"/>
    <col min="13614" max="13614" width="14.6640625" style="1" customWidth="1"/>
    <col min="13615" max="13642" width="9.6640625" style="1" customWidth="1"/>
    <col min="13643" max="13824" width="9.109375" style="1"/>
    <col min="13825" max="13825" width="38.44140625" style="1" customWidth="1"/>
    <col min="13826" max="13826" width="12.88671875" style="1" customWidth="1"/>
    <col min="13827" max="13868" width="9.6640625" style="1" customWidth="1"/>
    <col min="13869" max="13869" width="6.6640625" style="1" customWidth="1"/>
    <col min="13870" max="13870" width="14.6640625" style="1" customWidth="1"/>
    <col min="13871" max="13898" width="9.6640625" style="1" customWidth="1"/>
    <col min="13899" max="14080" width="9.109375" style="1"/>
    <col min="14081" max="14081" width="38.44140625" style="1" customWidth="1"/>
    <col min="14082" max="14082" width="12.88671875" style="1" customWidth="1"/>
    <col min="14083" max="14124" width="9.6640625" style="1" customWidth="1"/>
    <col min="14125" max="14125" width="6.6640625" style="1" customWidth="1"/>
    <col min="14126" max="14126" width="14.6640625" style="1" customWidth="1"/>
    <col min="14127" max="14154" width="9.6640625" style="1" customWidth="1"/>
    <col min="14155" max="14336" width="9.109375" style="1"/>
    <col min="14337" max="14337" width="38.44140625" style="1" customWidth="1"/>
    <col min="14338" max="14338" width="12.88671875" style="1" customWidth="1"/>
    <col min="14339" max="14380" width="9.6640625" style="1" customWidth="1"/>
    <col min="14381" max="14381" width="6.6640625" style="1" customWidth="1"/>
    <col min="14382" max="14382" width="14.6640625" style="1" customWidth="1"/>
    <col min="14383" max="14410" width="9.6640625" style="1" customWidth="1"/>
    <col min="14411" max="14592" width="9.109375" style="1"/>
    <col min="14593" max="14593" width="38.44140625" style="1" customWidth="1"/>
    <col min="14594" max="14594" width="12.88671875" style="1" customWidth="1"/>
    <col min="14595" max="14636" width="9.6640625" style="1" customWidth="1"/>
    <col min="14637" max="14637" width="6.6640625" style="1" customWidth="1"/>
    <col min="14638" max="14638" width="14.6640625" style="1" customWidth="1"/>
    <col min="14639" max="14666" width="9.6640625" style="1" customWidth="1"/>
    <col min="14667" max="14848" width="9.109375" style="1"/>
    <col min="14849" max="14849" width="38.44140625" style="1" customWidth="1"/>
    <col min="14850" max="14850" width="12.88671875" style="1" customWidth="1"/>
    <col min="14851" max="14892" width="9.6640625" style="1" customWidth="1"/>
    <col min="14893" max="14893" width="6.6640625" style="1" customWidth="1"/>
    <col min="14894" max="14894" width="14.6640625" style="1" customWidth="1"/>
    <col min="14895" max="14922" width="9.6640625" style="1" customWidth="1"/>
    <col min="14923" max="15104" width="9.109375" style="1"/>
    <col min="15105" max="15105" width="38.44140625" style="1" customWidth="1"/>
    <col min="15106" max="15106" width="12.88671875" style="1" customWidth="1"/>
    <col min="15107" max="15148" width="9.6640625" style="1" customWidth="1"/>
    <col min="15149" max="15149" width="6.6640625" style="1" customWidth="1"/>
    <col min="15150" max="15150" width="14.6640625" style="1" customWidth="1"/>
    <col min="15151" max="15178" width="9.6640625" style="1" customWidth="1"/>
    <col min="15179" max="15360" width="9.109375" style="1"/>
    <col min="15361" max="15361" width="38.44140625" style="1" customWidth="1"/>
    <col min="15362" max="15362" width="12.88671875" style="1" customWidth="1"/>
    <col min="15363" max="15404" width="9.6640625" style="1" customWidth="1"/>
    <col min="15405" max="15405" width="6.6640625" style="1" customWidth="1"/>
    <col min="15406" max="15406" width="14.6640625" style="1" customWidth="1"/>
    <col min="15407" max="15434" width="9.6640625" style="1" customWidth="1"/>
    <col min="15435" max="15616" width="9.109375" style="1"/>
    <col min="15617" max="15617" width="38.44140625" style="1" customWidth="1"/>
    <col min="15618" max="15618" width="12.88671875" style="1" customWidth="1"/>
    <col min="15619" max="15660" width="9.6640625" style="1" customWidth="1"/>
    <col min="15661" max="15661" width="6.6640625" style="1" customWidth="1"/>
    <col min="15662" max="15662" width="14.6640625" style="1" customWidth="1"/>
    <col min="15663" max="15690" width="9.6640625" style="1" customWidth="1"/>
    <col min="15691" max="15872" width="9.109375" style="1"/>
    <col min="15873" max="15873" width="38.44140625" style="1" customWidth="1"/>
    <col min="15874" max="15874" width="12.88671875" style="1" customWidth="1"/>
    <col min="15875" max="15916" width="9.6640625" style="1" customWidth="1"/>
    <col min="15917" max="15917" width="6.6640625" style="1" customWidth="1"/>
    <col min="15918" max="15918" width="14.6640625" style="1" customWidth="1"/>
    <col min="15919" max="15946" width="9.6640625" style="1" customWidth="1"/>
    <col min="15947" max="16128" width="9.109375" style="1"/>
    <col min="16129" max="16129" width="38.44140625" style="1" customWidth="1"/>
    <col min="16130" max="16130" width="12.88671875" style="1" customWidth="1"/>
    <col min="16131" max="16172" width="9.6640625" style="1" customWidth="1"/>
    <col min="16173" max="16173" width="6.6640625" style="1" customWidth="1"/>
    <col min="16174" max="16174" width="14.6640625" style="1" customWidth="1"/>
    <col min="16175" max="16202" width="9.6640625" style="1" customWidth="1"/>
    <col min="16203" max="16384" width="9.109375" style="1"/>
  </cols>
  <sheetData>
    <row r="1" spans="1:75" ht="17.399999999999999">
      <c r="A1" s="478" t="s">
        <v>22</v>
      </c>
      <c r="B1" s="479"/>
    </row>
    <row r="2" spans="1:75" ht="15.6">
      <c r="A2" s="480" t="s">
        <v>390</v>
      </c>
      <c r="B2" s="481"/>
    </row>
    <row r="3" spans="1:75" ht="14.4" thickBot="1">
      <c r="A3" s="482" t="s">
        <v>23</v>
      </c>
      <c r="B3" s="483"/>
    </row>
    <row r="6" spans="1:75">
      <c r="AW6" s="38" t="s">
        <v>24</v>
      </c>
      <c r="AX6" s="39" t="s">
        <v>24</v>
      </c>
      <c r="AY6" s="39" t="s">
        <v>24</v>
      </c>
      <c r="AZ6" s="39" t="s">
        <v>24</v>
      </c>
      <c r="BA6" s="40" t="s">
        <v>25</v>
      </c>
      <c r="BB6" s="40" t="s">
        <v>25</v>
      </c>
      <c r="BC6" s="40" t="s">
        <v>25</v>
      </c>
      <c r="BD6" s="40" t="s">
        <v>25</v>
      </c>
      <c r="BE6" s="41" t="s">
        <v>26</v>
      </c>
      <c r="BF6" s="41" t="s">
        <v>26</v>
      </c>
      <c r="BG6" s="41" t="s">
        <v>26</v>
      </c>
      <c r="BH6" s="41" t="s">
        <v>26</v>
      </c>
      <c r="BI6" s="42" t="s">
        <v>27</v>
      </c>
      <c r="BJ6" s="42" t="s">
        <v>27</v>
      </c>
      <c r="BK6" s="42" t="s">
        <v>27</v>
      </c>
      <c r="BL6" s="42" t="s">
        <v>27</v>
      </c>
    </row>
    <row r="7" spans="1:75" s="2" customFormat="1">
      <c r="B7" s="2" t="s">
        <v>28</v>
      </c>
      <c r="C7" s="43" t="s">
        <v>29</v>
      </c>
      <c r="D7" s="43" t="s">
        <v>30</v>
      </c>
      <c r="E7" s="43" t="s">
        <v>31</v>
      </c>
      <c r="F7" s="43" t="s">
        <v>32</v>
      </c>
      <c r="G7" s="43" t="s">
        <v>33</v>
      </c>
      <c r="H7" s="43" t="s">
        <v>34</v>
      </c>
      <c r="I7" s="43" t="s">
        <v>35</v>
      </c>
      <c r="J7" s="43" t="s">
        <v>36</v>
      </c>
      <c r="K7" s="43" t="s">
        <v>37</v>
      </c>
      <c r="L7" s="43" t="s">
        <v>38</v>
      </c>
      <c r="M7" s="43" t="s">
        <v>39</v>
      </c>
      <c r="N7" s="43" t="s">
        <v>40</v>
      </c>
      <c r="O7" s="43" t="s">
        <v>41</v>
      </c>
      <c r="P7" s="43" t="s">
        <v>42</v>
      </c>
      <c r="Q7" s="43" t="s">
        <v>43</v>
      </c>
      <c r="R7" s="43" t="s">
        <v>44</v>
      </c>
      <c r="S7" s="43" t="s">
        <v>45</v>
      </c>
      <c r="T7" s="43" t="s">
        <v>46</v>
      </c>
      <c r="U7" s="43" t="s">
        <v>47</v>
      </c>
      <c r="V7" s="43" t="s">
        <v>48</v>
      </c>
      <c r="W7" s="43" t="s">
        <v>49</v>
      </c>
      <c r="X7" s="43" t="s">
        <v>50</v>
      </c>
      <c r="Y7" s="43" t="s">
        <v>51</v>
      </c>
      <c r="Z7" s="43" t="s">
        <v>52</v>
      </c>
      <c r="AA7" s="43" t="s">
        <v>53</v>
      </c>
      <c r="AB7" s="43" t="s">
        <v>54</v>
      </c>
      <c r="AC7" s="43" t="s">
        <v>55</v>
      </c>
      <c r="AD7" s="43" t="s">
        <v>56</v>
      </c>
      <c r="AE7" s="43" t="s">
        <v>57</v>
      </c>
      <c r="AF7" s="43" t="s">
        <v>58</v>
      </c>
      <c r="AG7" s="43" t="s">
        <v>59</v>
      </c>
      <c r="AH7" s="43" t="s">
        <v>60</v>
      </c>
      <c r="AI7" s="43" t="s">
        <v>61</v>
      </c>
      <c r="AJ7" s="43" t="s">
        <v>62</v>
      </c>
      <c r="AK7" s="43" t="s">
        <v>63</v>
      </c>
      <c r="AL7" s="43" t="s">
        <v>64</v>
      </c>
      <c r="AM7" s="43" t="s">
        <v>65</v>
      </c>
      <c r="AN7" s="43" t="s">
        <v>66</v>
      </c>
      <c r="AO7" s="43" t="s">
        <v>67</v>
      </c>
      <c r="AP7" s="43" t="s">
        <v>68</v>
      </c>
      <c r="AQ7" s="43" t="s">
        <v>69</v>
      </c>
      <c r="AR7" s="43" t="s">
        <v>70</v>
      </c>
      <c r="AS7" s="43" t="s">
        <v>71</v>
      </c>
      <c r="AT7" s="43" t="s">
        <v>72</v>
      </c>
      <c r="AU7" s="2" t="s">
        <v>73</v>
      </c>
      <c r="AV7" s="2" t="s">
        <v>74</v>
      </c>
      <c r="AW7" s="2" t="s">
        <v>75</v>
      </c>
      <c r="AX7" s="2" t="s">
        <v>76</v>
      </c>
      <c r="AY7" s="2" t="s">
        <v>77</v>
      </c>
      <c r="AZ7" s="2" t="s">
        <v>78</v>
      </c>
      <c r="BA7" s="2" t="s">
        <v>79</v>
      </c>
      <c r="BB7" s="2" t="s">
        <v>80</v>
      </c>
      <c r="BC7" s="2" t="s">
        <v>81</v>
      </c>
      <c r="BD7" s="2" t="s">
        <v>82</v>
      </c>
      <c r="BE7" s="2" t="s">
        <v>83</v>
      </c>
      <c r="BF7" s="2" t="s">
        <v>84</v>
      </c>
      <c r="BG7" s="2" t="s">
        <v>85</v>
      </c>
      <c r="BH7" s="2" t="s">
        <v>86</v>
      </c>
      <c r="BI7" s="2" t="s">
        <v>87</v>
      </c>
      <c r="BJ7" s="2" t="s">
        <v>88</v>
      </c>
      <c r="BK7" s="2" t="s">
        <v>89</v>
      </c>
      <c r="BL7" s="2" t="s">
        <v>90</v>
      </c>
      <c r="BM7" s="2" t="s">
        <v>91</v>
      </c>
      <c r="BN7" s="2" t="s">
        <v>92</v>
      </c>
      <c r="BO7" s="2" t="s">
        <v>93</v>
      </c>
      <c r="BP7" s="2" t="s">
        <v>94</v>
      </c>
      <c r="BQ7" s="2" t="s">
        <v>95</v>
      </c>
      <c r="BR7" s="2" t="s">
        <v>96</v>
      </c>
      <c r="BS7" s="2" t="s">
        <v>97</v>
      </c>
      <c r="BT7" s="2" t="s">
        <v>98</v>
      </c>
      <c r="BU7" s="2" t="s">
        <v>99</v>
      </c>
      <c r="BV7" s="2" t="s">
        <v>100</v>
      </c>
      <c r="BW7" s="2" t="s">
        <v>101</v>
      </c>
    </row>
    <row r="8" spans="1:75">
      <c r="A8" s="2" t="s">
        <v>102</v>
      </c>
      <c r="B8" s="2" t="s">
        <v>103</v>
      </c>
      <c r="C8" s="44">
        <v>2.036</v>
      </c>
      <c r="D8" s="44">
        <v>2.0609999999999999</v>
      </c>
      <c r="E8" s="44">
        <v>2.0659999999999998</v>
      </c>
      <c r="F8" s="44">
        <v>2.0880000000000001</v>
      </c>
      <c r="G8" s="44">
        <v>2.105</v>
      </c>
      <c r="H8" s="44">
        <v>2.1160000000000001</v>
      </c>
      <c r="I8" s="44">
        <v>2.15</v>
      </c>
      <c r="J8" s="44">
        <v>2.17</v>
      </c>
      <c r="K8" s="44">
        <v>2.1880000000000002</v>
      </c>
      <c r="L8" s="44">
        <v>2.2149999999999999</v>
      </c>
      <c r="M8" s="44">
        <v>2.2349999999999999</v>
      </c>
      <c r="N8" s="44">
        <v>2.222</v>
      </c>
      <c r="O8" s="44">
        <v>2.2349999999999999</v>
      </c>
      <c r="P8" s="44">
        <v>2.262</v>
      </c>
      <c r="Q8" s="44">
        <v>2.2749999999999999</v>
      </c>
      <c r="R8" s="44">
        <v>2.3029999999999999</v>
      </c>
      <c r="S8" s="44">
        <v>2.3220000000000001</v>
      </c>
      <c r="T8" s="44">
        <v>2.363</v>
      </c>
      <c r="U8" s="44">
        <v>2.403</v>
      </c>
      <c r="V8" s="44">
        <v>2.3519999999999999</v>
      </c>
      <c r="W8" s="44">
        <v>2.3460000000000001</v>
      </c>
      <c r="X8" s="44">
        <v>2.351</v>
      </c>
      <c r="Y8" s="44">
        <v>2.371</v>
      </c>
      <c r="Z8" s="44">
        <v>2.3849999999999998</v>
      </c>
      <c r="AA8" s="44">
        <v>2.3849999999999998</v>
      </c>
      <c r="AB8" s="44">
        <v>2.3860000000000001</v>
      </c>
      <c r="AC8" s="44">
        <v>2.4009999999999998</v>
      </c>
      <c r="AD8" s="44">
        <v>2.4239999999999999</v>
      </c>
      <c r="AE8" s="44">
        <v>2.4369999999999998</v>
      </c>
      <c r="AF8" s="44">
        <v>2.4809999999999999</v>
      </c>
      <c r="AG8" s="44">
        <v>2.492</v>
      </c>
      <c r="AH8" s="44">
        <v>2.4990000000000001</v>
      </c>
      <c r="AI8" s="44">
        <v>2.52</v>
      </c>
      <c r="AJ8" s="44">
        <v>2.524</v>
      </c>
      <c r="AK8" s="44">
        <v>2.5329999999999999</v>
      </c>
      <c r="AL8" s="44">
        <v>2.5499999999999998</v>
      </c>
      <c r="AM8" s="44">
        <v>2.5630000000000002</v>
      </c>
      <c r="AN8" s="44">
        <v>2.5590000000000002</v>
      </c>
      <c r="AO8" s="44">
        <v>2.5750000000000002</v>
      </c>
      <c r="AP8" s="44">
        <v>2.589</v>
      </c>
      <c r="AQ8" s="44">
        <v>2.6059999999999999</v>
      </c>
      <c r="AR8" s="44">
        <v>2.6139999999999999</v>
      </c>
      <c r="AS8" s="44">
        <v>2.6160000000000001</v>
      </c>
      <c r="AT8" s="44">
        <v>2.6190000000000002</v>
      </c>
      <c r="AU8" s="1">
        <v>2.6219999999999999</v>
      </c>
      <c r="AV8" s="1">
        <v>2.63</v>
      </c>
      <c r="AW8" s="1">
        <v>2.6240000000000001</v>
      </c>
      <c r="AX8" s="1">
        <v>2.6259999999999999</v>
      </c>
      <c r="AY8" s="1">
        <v>2.6240000000000001</v>
      </c>
      <c r="AZ8" s="1">
        <v>2.6269999999999998</v>
      </c>
      <c r="BA8" s="1">
        <v>2.6429999999999998</v>
      </c>
      <c r="BB8" s="1">
        <v>2.6669999999999998</v>
      </c>
      <c r="BC8" s="1">
        <v>2.6749999999999998</v>
      </c>
      <c r="BD8" s="1">
        <v>2.6920000000000002</v>
      </c>
      <c r="BE8" s="1">
        <v>2.7130000000000001</v>
      </c>
      <c r="BF8" s="1">
        <v>2.7250000000000001</v>
      </c>
      <c r="BG8" s="1">
        <v>2.7440000000000002</v>
      </c>
      <c r="BH8" s="1">
        <v>2.7639999999999998</v>
      </c>
      <c r="BI8" s="1">
        <v>2.7829999999999999</v>
      </c>
      <c r="BJ8" s="1">
        <v>2.802</v>
      </c>
      <c r="BK8" s="1">
        <v>2.82</v>
      </c>
      <c r="BL8" s="1">
        <v>2.8380000000000001</v>
      </c>
      <c r="BM8" s="1">
        <v>2.8559999999999999</v>
      </c>
      <c r="BN8" s="1">
        <v>2.875</v>
      </c>
      <c r="BO8" s="1">
        <v>2.8940000000000001</v>
      </c>
      <c r="BP8" s="1">
        <v>2.9129999999999998</v>
      </c>
      <c r="BQ8" s="1">
        <v>2.9329999999999998</v>
      </c>
      <c r="BR8" s="1">
        <v>2.9529999999999998</v>
      </c>
      <c r="BS8" s="1">
        <v>2.972</v>
      </c>
      <c r="BT8" s="1">
        <v>2.9929999999999999</v>
      </c>
      <c r="BU8" s="1">
        <v>3.0150000000000001</v>
      </c>
      <c r="BV8" s="1">
        <v>3.0339999999999998</v>
      </c>
    </row>
    <row r="9" spans="1:75">
      <c r="A9" s="2" t="s">
        <v>104</v>
      </c>
      <c r="B9" s="2" t="s">
        <v>105</v>
      </c>
      <c r="C9" s="44">
        <v>2.036</v>
      </c>
      <c r="D9" s="44">
        <v>2.0609999999999999</v>
      </c>
      <c r="E9" s="44">
        <v>2.0659999999999998</v>
      </c>
      <c r="F9" s="44">
        <v>2.0880000000000001</v>
      </c>
      <c r="G9" s="44">
        <v>2.105</v>
      </c>
      <c r="H9" s="44">
        <v>2.1160000000000001</v>
      </c>
      <c r="I9" s="44">
        <v>2.15</v>
      </c>
      <c r="J9" s="44">
        <v>2.17</v>
      </c>
      <c r="K9" s="44">
        <v>2.1880000000000002</v>
      </c>
      <c r="L9" s="44">
        <v>2.2149999999999999</v>
      </c>
      <c r="M9" s="44">
        <v>2.2349999999999999</v>
      </c>
      <c r="N9" s="44">
        <v>2.222</v>
      </c>
      <c r="O9" s="44">
        <v>2.2349999999999999</v>
      </c>
      <c r="P9" s="44">
        <v>2.262</v>
      </c>
      <c r="Q9" s="44">
        <v>2.2749999999999999</v>
      </c>
      <c r="R9" s="44">
        <v>2.3029999999999999</v>
      </c>
      <c r="S9" s="44">
        <v>2.3220000000000001</v>
      </c>
      <c r="T9" s="44">
        <v>2.363</v>
      </c>
      <c r="U9" s="44">
        <v>2.403</v>
      </c>
      <c r="V9" s="44">
        <v>2.3519999999999999</v>
      </c>
      <c r="W9" s="44">
        <v>2.3460000000000001</v>
      </c>
      <c r="X9" s="44">
        <v>2.351</v>
      </c>
      <c r="Y9" s="44">
        <v>2.371</v>
      </c>
      <c r="Z9" s="44">
        <v>2.3849999999999998</v>
      </c>
      <c r="AA9" s="44">
        <v>2.3849999999999998</v>
      </c>
      <c r="AB9" s="44">
        <v>2.3860000000000001</v>
      </c>
      <c r="AC9" s="44">
        <v>2.4009999999999998</v>
      </c>
      <c r="AD9" s="44">
        <v>2.4239999999999999</v>
      </c>
      <c r="AE9" s="44">
        <v>2.4369999999999998</v>
      </c>
      <c r="AF9" s="44">
        <v>2.4809999999999999</v>
      </c>
      <c r="AG9" s="44">
        <v>2.492</v>
      </c>
      <c r="AH9" s="44">
        <v>2.4990000000000001</v>
      </c>
      <c r="AI9" s="44">
        <v>2.52</v>
      </c>
      <c r="AJ9" s="44">
        <v>2.524</v>
      </c>
      <c r="AK9" s="44">
        <v>2.5329999999999999</v>
      </c>
      <c r="AL9" s="44">
        <v>2.5499999999999998</v>
      </c>
      <c r="AM9" s="44">
        <v>2.5630000000000002</v>
      </c>
      <c r="AN9" s="44">
        <v>2.5590000000000002</v>
      </c>
      <c r="AO9" s="44">
        <v>2.5750000000000002</v>
      </c>
      <c r="AP9" s="44">
        <v>2.589</v>
      </c>
      <c r="AQ9" s="44">
        <v>2.6059999999999999</v>
      </c>
      <c r="AR9" s="44">
        <v>2.6139999999999999</v>
      </c>
      <c r="AS9" s="44">
        <v>2.6160000000000001</v>
      </c>
      <c r="AT9" s="44">
        <v>2.6190000000000002</v>
      </c>
      <c r="AU9" s="1">
        <v>2.6219999999999999</v>
      </c>
      <c r="AV9" s="1">
        <v>2.63</v>
      </c>
      <c r="AW9" s="1">
        <v>2.6240000000000001</v>
      </c>
      <c r="AX9" s="1">
        <v>2.6259999999999999</v>
      </c>
      <c r="AY9" s="1">
        <v>2.6240000000000001</v>
      </c>
      <c r="AZ9" s="1">
        <v>2.6230000000000002</v>
      </c>
      <c r="BA9" s="1">
        <v>2.6339999999999999</v>
      </c>
      <c r="BB9" s="1">
        <v>2.6520000000000001</v>
      </c>
      <c r="BC9" s="1">
        <v>2.6589999999999998</v>
      </c>
      <c r="BD9" s="1">
        <v>2.6709999999999998</v>
      </c>
      <c r="BE9" s="1">
        <v>2.6869999999999998</v>
      </c>
      <c r="BF9" s="1">
        <v>2.6960000000000002</v>
      </c>
      <c r="BG9" s="1">
        <v>2.7120000000000002</v>
      </c>
      <c r="BH9" s="1">
        <v>2.7269999999999999</v>
      </c>
      <c r="BI9" s="1">
        <v>2.7429999999999999</v>
      </c>
      <c r="BJ9" s="1">
        <v>2.7589999999999999</v>
      </c>
      <c r="BK9" s="1">
        <v>2.7759999999999998</v>
      </c>
      <c r="BL9" s="1">
        <v>2.7919999999999998</v>
      </c>
      <c r="BM9" s="1">
        <v>2.8090000000000002</v>
      </c>
      <c r="BN9" s="1">
        <v>2.827</v>
      </c>
      <c r="BO9" s="1">
        <v>2.8450000000000002</v>
      </c>
      <c r="BP9" s="1">
        <v>2.863</v>
      </c>
      <c r="BQ9" s="1">
        <v>2.8809999999999998</v>
      </c>
      <c r="BR9" s="1">
        <v>2.9</v>
      </c>
      <c r="BS9" s="1">
        <v>2.92</v>
      </c>
      <c r="BT9" s="1">
        <v>2.9390000000000001</v>
      </c>
      <c r="BU9" s="1">
        <v>2.96</v>
      </c>
      <c r="BV9" s="1">
        <v>2.9790000000000001</v>
      </c>
    </row>
    <row r="10" spans="1:75">
      <c r="A10" s="2" t="s">
        <v>106</v>
      </c>
      <c r="B10" s="2" t="s">
        <v>107</v>
      </c>
      <c r="C10" s="44">
        <v>2.036</v>
      </c>
      <c r="D10" s="44">
        <v>2.0609999999999999</v>
      </c>
      <c r="E10" s="44">
        <v>2.0659999999999998</v>
      </c>
      <c r="F10" s="44">
        <v>2.0880000000000001</v>
      </c>
      <c r="G10" s="44">
        <v>2.105</v>
      </c>
      <c r="H10" s="44">
        <v>2.1160000000000001</v>
      </c>
      <c r="I10" s="44">
        <v>2.15</v>
      </c>
      <c r="J10" s="44">
        <v>2.17</v>
      </c>
      <c r="K10" s="44">
        <v>2.1880000000000002</v>
      </c>
      <c r="L10" s="44">
        <v>2.2149999999999999</v>
      </c>
      <c r="M10" s="44">
        <v>2.2349999999999999</v>
      </c>
      <c r="N10" s="44">
        <v>2.222</v>
      </c>
      <c r="O10" s="44">
        <v>2.2349999999999999</v>
      </c>
      <c r="P10" s="44">
        <v>2.262</v>
      </c>
      <c r="Q10" s="44">
        <v>2.2749999999999999</v>
      </c>
      <c r="R10" s="44">
        <v>2.3029999999999999</v>
      </c>
      <c r="S10" s="44">
        <v>2.3220000000000001</v>
      </c>
      <c r="T10" s="44">
        <v>2.363</v>
      </c>
      <c r="U10" s="44">
        <v>2.403</v>
      </c>
      <c r="V10" s="44">
        <v>2.3519999999999999</v>
      </c>
      <c r="W10" s="44">
        <v>2.3460000000000001</v>
      </c>
      <c r="X10" s="44">
        <v>2.351</v>
      </c>
      <c r="Y10" s="44">
        <v>2.371</v>
      </c>
      <c r="Z10" s="44">
        <v>2.3849999999999998</v>
      </c>
      <c r="AA10" s="44">
        <v>2.3849999999999998</v>
      </c>
      <c r="AB10" s="44">
        <v>2.3860000000000001</v>
      </c>
      <c r="AC10" s="44">
        <v>2.4009999999999998</v>
      </c>
      <c r="AD10" s="44">
        <v>2.4239999999999999</v>
      </c>
      <c r="AE10" s="44">
        <v>2.4369999999999998</v>
      </c>
      <c r="AF10" s="44">
        <v>2.4809999999999999</v>
      </c>
      <c r="AG10" s="44">
        <v>2.492</v>
      </c>
      <c r="AH10" s="44">
        <v>2.4990000000000001</v>
      </c>
      <c r="AI10" s="44">
        <v>2.52</v>
      </c>
      <c r="AJ10" s="44">
        <v>2.524</v>
      </c>
      <c r="AK10" s="44">
        <v>2.5329999999999999</v>
      </c>
      <c r="AL10" s="44">
        <v>2.5499999999999998</v>
      </c>
      <c r="AM10" s="44">
        <v>2.5630000000000002</v>
      </c>
      <c r="AN10" s="44">
        <v>2.5590000000000002</v>
      </c>
      <c r="AO10" s="44">
        <v>2.5750000000000002</v>
      </c>
      <c r="AP10" s="44">
        <v>2.589</v>
      </c>
      <c r="AQ10" s="44">
        <v>2.6059999999999999</v>
      </c>
      <c r="AR10" s="44">
        <v>2.6139999999999999</v>
      </c>
      <c r="AS10" s="44">
        <v>2.6160000000000001</v>
      </c>
      <c r="AT10" s="44">
        <v>2.6190000000000002</v>
      </c>
      <c r="AU10" s="1">
        <v>2.6219999999999999</v>
      </c>
      <c r="AV10" s="1">
        <v>2.63</v>
      </c>
      <c r="AW10" s="1">
        <v>2.6240000000000001</v>
      </c>
      <c r="AX10" s="1">
        <v>2.6259999999999999</v>
      </c>
      <c r="AY10" s="1">
        <v>2.6240000000000001</v>
      </c>
      <c r="AZ10" s="1">
        <v>2.629</v>
      </c>
      <c r="BA10" s="1">
        <v>2.6469999999999998</v>
      </c>
      <c r="BB10" s="1">
        <v>2.6749999999999998</v>
      </c>
      <c r="BC10" s="1">
        <v>2.6850000000000001</v>
      </c>
      <c r="BD10" s="1">
        <v>2.7069999999999999</v>
      </c>
      <c r="BE10" s="1">
        <v>2.734</v>
      </c>
      <c r="BF10" s="1">
        <v>2.75</v>
      </c>
      <c r="BG10" s="1">
        <v>2.774</v>
      </c>
      <c r="BH10" s="1">
        <v>2.8</v>
      </c>
      <c r="BI10" s="1">
        <v>2.8239999999999998</v>
      </c>
      <c r="BJ10" s="1">
        <v>2.8490000000000002</v>
      </c>
      <c r="BK10" s="1">
        <v>2.8730000000000002</v>
      </c>
      <c r="BL10" s="1">
        <v>2.8980000000000001</v>
      </c>
      <c r="BM10" s="1">
        <v>2.923</v>
      </c>
      <c r="BN10" s="1">
        <v>2.9489999999999998</v>
      </c>
      <c r="BO10" s="1">
        <v>2.9750000000000001</v>
      </c>
      <c r="BP10" s="1">
        <v>3.0030000000000001</v>
      </c>
      <c r="BQ10" s="1">
        <v>3.0310000000000001</v>
      </c>
      <c r="BR10" s="1">
        <v>3.0590000000000002</v>
      </c>
      <c r="BS10" s="1">
        <v>3.0880000000000001</v>
      </c>
      <c r="BT10" s="1">
        <v>3.1179999999999999</v>
      </c>
      <c r="BU10" s="1">
        <v>3.149</v>
      </c>
      <c r="BV10" s="1">
        <v>3.1779999999999999</v>
      </c>
    </row>
    <row r="12" spans="1:75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</row>
    <row r="13" spans="1:75"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</row>
    <row r="14" spans="1:75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Y14" s="44"/>
      <c r="AZ14" s="44"/>
      <c r="BA14" s="44"/>
      <c r="BB14" s="44"/>
    </row>
    <row r="15" spans="1:75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Y15" s="44"/>
      <c r="AZ15" s="44"/>
      <c r="BA15" s="44"/>
      <c r="BB15" s="2" t="s">
        <v>108</v>
      </c>
      <c r="BE15" s="3"/>
      <c r="BF15" s="4"/>
      <c r="BG15" s="4"/>
      <c r="BH15" s="4"/>
      <c r="BI15" s="4"/>
      <c r="BJ15" s="4"/>
    </row>
    <row r="16" spans="1:7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Y16" s="44"/>
      <c r="AZ16" s="44"/>
      <c r="BA16" s="44"/>
      <c r="BB16" s="187" t="s">
        <v>501</v>
      </c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6"/>
    </row>
    <row r="17" spans="3:65"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BB17" s="7"/>
      <c r="BC17" s="8" t="s">
        <v>109</v>
      </c>
      <c r="BD17" s="9" t="s">
        <v>391</v>
      </c>
      <c r="BE17" s="9"/>
      <c r="BF17" s="9"/>
      <c r="BG17" s="9"/>
      <c r="BH17" s="9"/>
      <c r="BI17" s="9"/>
      <c r="BJ17" s="9"/>
      <c r="BK17" s="9"/>
      <c r="BL17" s="9"/>
      <c r="BM17" s="10"/>
    </row>
    <row r="18" spans="3:65">
      <c r="BB18" s="7"/>
      <c r="BC18" s="9"/>
      <c r="BD18" s="43" t="s">
        <v>71</v>
      </c>
      <c r="BE18" s="43" t="s">
        <v>72</v>
      </c>
      <c r="BF18" s="2" t="s">
        <v>73</v>
      </c>
      <c r="BG18" s="2" t="s">
        <v>74</v>
      </c>
      <c r="BH18" s="9"/>
      <c r="BI18" s="9"/>
      <c r="BJ18" s="9"/>
      <c r="BK18" s="9"/>
      <c r="BL18" s="9"/>
      <c r="BM18" s="11" t="s">
        <v>110</v>
      </c>
    </row>
    <row r="19" spans="3:65">
      <c r="BB19" s="7"/>
      <c r="BC19" s="9"/>
      <c r="BD19" s="44">
        <v>2.6160000000000001</v>
      </c>
      <c r="BE19" s="44">
        <v>2.6190000000000002</v>
      </c>
      <c r="BF19" s="1">
        <v>2.6219999999999999</v>
      </c>
      <c r="BG19" s="1">
        <v>2.63</v>
      </c>
      <c r="BH19" s="9"/>
      <c r="BI19" s="9"/>
      <c r="BJ19" s="9"/>
      <c r="BK19" s="9"/>
      <c r="BL19" s="9"/>
      <c r="BM19" s="80">
        <f>AVERAGE(BD19:BG19)</f>
        <v>2.62175</v>
      </c>
    </row>
    <row r="20" spans="3:65">
      <c r="BB20" s="7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81"/>
    </row>
    <row r="21" spans="3:65">
      <c r="BB21" s="7"/>
      <c r="BC21" s="8" t="s">
        <v>111</v>
      </c>
      <c r="BD21" s="9" t="s">
        <v>392</v>
      </c>
      <c r="BE21" s="9"/>
      <c r="BF21" s="9"/>
      <c r="BG21" s="9"/>
      <c r="BH21" s="9"/>
      <c r="BI21" s="9"/>
      <c r="BJ21" s="9"/>
      <c r="BK21" s="9"/>
      <c r="BL21" s="9"/>
      <c r="BM21" s="81"/>
    </row>
    <row r="22" spans="3:65">
      <c r="BB22" s="7"/>
      <c r="BC22" s="9"/>
      <c r="BD22" s="2" t="s">
        <v>83</v>
      </c>
      <c r="BE22" s="2" t="s">
        <v>84</v>
      </c>
      <c r="BF22" s="2" t="s">
        <v>85</v>
      </c>
      <c r="BG22" s="2" t="s">
        <v>86</v>
      </c>
      <c r="BH22" s="2" t="s">
        <v>87</v>
      </c>
      <c r="BI22" s="2" t="s">
        <v>88</v>
      </c>
      <c r="BJ22" s="2" t="s">
        <v>89</v>
      </c>
      <c r="BK22" s="2" t="s">
        <v>90</v>
      </c>
      <c r="BL22" s="9"/>
      <c r="BM22" s="81"/>
    </row>
    <row r="23" spans="3:65">
      <c r="BB23" s="7"/>
      <c r="BC23" s="9"/>
      <c r="BD23" s="1">
        <v>2.6869999999999998</v>
      </c>
      <c r="BE23" s="1">
        <v>2.6960000000000002</v>
      </c>
      <c r="BF23" s="1">
        <v>2.7120000000000002</v>
      </c>
      <c r="BG23" s="1">
        <v>2.7269999999999999</v>
      </c>
      <c r="BH23" s="1">
        <v>2.7429999999999999</v>
      </c>
      <c r="BI23" s="1">
        <v>2.7589999999999999</v>
      </c>
      <c r="BJ23" s="1">
        <v>2.7759999999999998</v>
      </c>
      <c r="BK23" s="1">
        <v>2.7919999999999998</v>
      </c>
      <c r="BL23" s="9"/>
      <c r="BM23" s="80">
        <f>AVERAGE(BD23:BK23)</f>
        <v>2.7365000000000004</v>
      </c>
    </row>
    <row r="24" spans="3:65">
      <c r="BB24" s="7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81"/>
    </row>
    <row r="25" spans="3:65">
      <c r="BB25" s="7"/>
      <c r="BC25" s="9"/>
      <c r="BD25" s="9"/>
      <c r="BE25" s="9"/>
      <c r="BF25" s="9"/>
      <c r="BG25" s="9"/>
      <c r="BH25" s="9"/>
      <c r="BI25" s="9"/>
      <c r="BJ25" s="9"/>
      <c r="BK25" s="9"/>
      <c r="BL25" s="12" t="s">
        <v>112</v>
      </c>
      <c r="BM25" s="82">
        <f>(BM23-BM19)/BM19</f>
        <v>4.3768475255077849E-2</v>
      </c>
    </row>
    <row r="26" spans="3:65">
      <c r="BB26" s="13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5"/>
    </row>
  </sheetData>
  <mergeCells count="3">
    <mergeCell ref="A1:B1"/>
    <mergeCell ref="A2:B2"/>
    <mergeCell ref="A3:B3"/>
  </mergeCells>
  <pageMargins left="0.25" right="0.25" top="1" bottom="1" header="0.5" footer="0.5"/>
  <pageSetup scale="5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803"/>
  <sheetViews>
    <sheetView workbookViewId="0">
      <selection activeCell="M274" sqref="M274"/>
    </sheetView>
  </sheetViews>
  <sheetFormatPr defaultRowHeight="14.4"/>
  <cols>
    <col min="2" max="2" width="48.33203125" customWidth="1"/>
    <col min="5" max="5" width="25.5546875" customWidth="1"/>
    <col min="6" max="6" width="25.109375" customWidth="1"/>
    <col min="9" max="9" width="25" customWidth="1"/>
  </cols>
  <sheetData>
    <row r="1" spans="1:13">
      <c r="A1" s="23" t="s">
        <v>364</v>
      </c>
      <c r="B1" s="23" t="s">
        <v>365</v>
      </c>
      <c r="C1" s="23" t="s">
        <v>366</v>
      </c>
      <c r="D1" s="23" t="s">
        <v>367</v>
      </c>
      <c r="E1" s="23" t="s">
        <v>368</v>
      </c>
      <c r="F1" s="23" t="s">
        <v>369</v>
      </c>
      <c r="G1" s="23" t="s">
        <v>370</v>
      </c>
      <c r="H1" s="23" t="s">
        <v>119</v>
      </c>
      <c r="I1" s="23" t="s">
        <v>120</v>
      </c>
      <c r="J1" s="23" t="s">
        <v>114</v>
      </c>
      <c r="K1" s="23" t="s">
        <v>121</v>
      </c>
      <c r="L1" t="s">
        <v>371</v>
      </c>
      <c r="M1" t="s">
        <v>506</v>
      </c>
    </row>
    <row r="2" spans="1:13">
      <c r="A2" s="23" t="s">
        <v>263</v>
      </c>
      <c r="B2" s="23" t="s">
        <v>289</v>
      </c>
      <c r="C2" s="23">
        <v>2015</v>
      </c>
      <c r="D2" s="23" t="s">
        <v>290</v>
      </c>
      <c r="E2" s="23" t="s">
        <v>291</v>
      </c>
      <c r="F2" s="23" t="s">
        <v>292</v>
      </c>
      <c r="G2" s="23" t="s">
        <v>268</v>
      </c>
      <c r="H2" s="23" t="s">
        <v>184</v>
      </c>
      <c r="I2" s="23" t="s">
        <v>185</v>
      </c>
      <c r="J2" s="23">
        <v>0</v>
      </c>
      <c r="K2" s="23">
        <v>446</v>
      </c>
      <c r="L2" t="s">
        <v>372</v>
      </c>
      <c r="M2" t="s">
        <v>507</v>
      </c>
    </row>
    <row r="3" spans="1:13">
      <c r="A3" s="23" t="s">
        <v>263</v>
      </c>
      <c r="B3" s="23" t="s">
        <v>289</v>
      </c>
      <c r="C3" s="23">
        <v>2015</v>
      </c>
      <c r="D3" s="23" t="s">
        <v>290</v>
      </c>
      <c r="E3" s="23" t="s">
        <v>291</v>
      </c>
      <c r="F3" s="23" t="s">
        <v>292</v>
      </c>
      <c r="G3" s="23" t="s">
        <v>268</v>
      </c>
      <c r="H3" s="23" t="s">
        <v>170</v>
      </c>
      <c r="I3" s="23" t="s">
        <v>171</v>
      </c>
      <c r="J3" s="23">
        <v>0</v>
      </c>
      <c r="K3" s="23">
        <v>3588</v>
      </c>
      <c r="L3" t="s">
        <v>372</v>
      </c>
      <c r="M3" s="161" t="s">
        <v>507</v>
      </c>
    </row>
    <row r="4" spans="1:13">
      <c r="A4" s="23" t="s">
        <v>263</v>
      </c>
      <c r="B4" s="23" t="s">
        <v>289</v>
      </c>
      <c r="C4" s="23">
        <v>2015</v>
      </c>
      <c r="D4" s="23" t="s">
        <v>290</v>
      </c>
      <c r="E4" s="23" t="s">
        <v>291</v>
      </c>
      <c r="F4" s="23" t="s">
        <v>292</v>
      </c>
      <c r="G4" s="23" t="s">
        <v>268</v>
      </c>
      <c r="H4" s="23" t="s">
        <v>162</v>
      </c>
      <c r="I4" s="23" t="s">
        <v>163</v>
      </c>
      <c r="J4" s="23">
        <v>0</v>
      </c>
      <c r="K4" s="23">
        <v>1273</v>
      </c>
      <c r="L4" s="23" t="s">
        <v>372</v>
      </c>
      <c r="M4" s="161" t="s">
        <v>507</v>
      </c>
    </row>
    <row r="5" spans="1:13">
      <c r="A5" s="23" t="s">
        <v>263</v>
      </c>
      <c r="B5" s="23" t="s">
        <v>289</v>
      </c>
      <c r="C5" s="23">
        <v>2015</v>
      </c>
      <c r="D5" s="23" t="s">
        <v>290</v>
      </c>
      <c r="E5" s="23" t="s">
        <v>291</v>
      </c>
      <c r="F5" s="23" t="s">
        <v>292</v>
      </c>
      <c r="G5" s="23" t="s">
        <v>268</v>
      </c>
      <c r="H5" s="23" t="s">
        <v>214</v>
      </c>
      <c r="I5" s="23" t="s">
        <v>215</v>
      </c>
      <c r="J5" s="23">
        <v>0</v>
      </c>
      <c r="K5" s="23">
        <v>2277</v>
      </c>
      <c r="L5" s="23" t="s">
        <v>372</v>
      </c>
      <c r="M5" s="161" t="s">
        <v>507</v>
      </c>
    </row>
    <row r="6" spans="1:13">
      <c r="A6" s="23" t="s">
        <v>263</v>
      </c>
      <c r="B6" s="23" t="s">
        <v>289</v>
      </c>
      <c r="C6" s="23">
        <v>2015</v>
      </c>
      <c r="D6" s="23" t="s">
        <v>290</v>
      </c>
      <c r="E6" s="23" t="s">
        <v>291</v>
      </c>
      <c r="F6" s="23" t="s">
        <v>292</v>
      </c>
      <c r="G6" s="23" t="s">
        <v>268</v>
      </c>
      <c r="H6" s="23" t="s">
        <v>212</v>
      </c>
      <c r="I6" s="23" t="s">
        <v>213</v>
      </c>
      <c r="J6" s="23">
        <v>0</v>
      </c>
      <c r="K6" s="23">
        <v>217</v>
      </c>
      <c r="L6" s="23" t="s">
        <v>372</v>
      </c>
      <c r="M6" s="161" t="s">
        <v>507</v>
      </c>
    </row>
    <row r="7" spans="1:13">
      <c r="A7" s="23" t="s">
        <v>263</v>
      </c>
      <c r="B7" s="23" t="s">
        <v>289</v>
      </c>
      <c r="C7" s="23">
        <v>2015</v>
      </c>
      <c r="D7" s="23" t="s">
        <v>290</v>
      </c>
      <c r="E7" s="23" t="s">
        <v>291</v>
      </c>
      <c r="F7" s="23" t="s">
        <v>292</v>
      </c>
      <c r="G7" s="23" t="s">
        <v>268</v>
      </c>
      <c r="H7" s="23" t="s">
        <v>192</v>
      </c>
      <c r="I7" s="23" t="s">
        <v>193</v>
      </c>
      <c r="J7" s="23">
        <v>0</v>
      </c>
      <c r="K7" s="23">
        <v>178</v>
      </c>
      <c r="L7" s="23" t="s">
        <v>372</v>
      </c>
      <c r="M7" s="161" t="s">
        <v>507</v>
      </c>
    </row>
    <row r="8" spans="1:13">
      <c r="A8" s="23" t="s">
        <v>263</v>
      </c>
      <c r="B8" s="23" t="s">
        <v>289</v>
      </c>
      <c r="C8" s="23">
        <v>2015</v>
      </c>
      <c r="D8" s="23" t="s">
        <v>290</v>
      </c>
      <c r="E8" s="23" t="s">
        <v>291</v>
      </c>
      <c r="F8" s="23" t="s">
        <v>292</v>
      </c>
      <c r="G8" s="23" t="s">
        <v>268</v>
      </c>
      <c r="H8" s="23" t="s">
        <v>186</v>
      </c>
      <c r="I8" s="23" t="s">
        <v>187</v>
      </c>
      <c r="J8" s="23">
        <v>0</v>
      </c>
      <c r="K8" s="23">
        <v>39</v>
      </c>
      <c r="L8" s="23" t="s">
        <v>372</v>
      </c>
      <c r="M8" s="161" t="s">
        <v>507</v>
      </c>
    </row>
    <row r="9" spans="1:13">
      <c r="A9" s="23" t="s">
        <v>263</v>
      </c>
      <c r="B9" s="23" t="s">
        <v>289</v>
      </c>
      <c r="C9" s="23">
        <v>2015</v>
      </c>
      <c r="D9" s="23" t="s">
        <v>290</v>
      </c>
      <c r="E9" s="23" t="s">
        <v>291</v>
      </c>
      <c r="F9" s="23" t="s">
        <v>292</v>
      </c>
      <c r="G9" s="23" t="s">
        <v>268</v>
      </c>
      <c r="H9" s="23" t="s">
        <v>182</v>
      </c>
      <c r="I9" s="23" t="s">
        <v>183</v>
      </c>
      <c r="J9" s="23">
        <v>0</v>
      </c>
      <c r="K9" s="23">
        <v>1</v>
      </c>
      <c r="L9" s="23" t="s">
        <v>372</v>
      </c>
      <c r="M9" s="161" t="s">
        <v>507</v>
      </c>
    </row>
    <row r="10" spans="1:13">
      <c r="A10" s="23" t="s">
        <v>263</v>
      </c>
      <c r="B10" s="23" t="s">
        <v>289</v>
      </c>
      <c r="C10" s="23">
        <v>2015</v>
      </c>
      <c r="D10" s="23" t="s">
        <v>290</v>
      </c>
      <c r="E10" s="23" t="s">
        <v>291</v>
      </c>
      <c r="F10" s="23" t="s">
        <v>292</v>
      </c>
      <c r="G10" s="23" t="s">
        <v>268</v>
      </c>
      <c r="H10" s="23" t="s">
        <v>222</v>
      </c>
      <c r="I10" s="23" t="s">
        <v>223</v>
      </c>
      <c r="J10" s="23">
        <v>0</v>
      </c>
      <c r="K10" s="23">
        <v>2277</v>
      </c>
      <c r="L10" s="23" t="s">
        <v>372</v>
      </c>
      <c r="M10" s="161" t="s">
        <v>507</v>
      </c>
    </row>
    <row r="11" spans="1:13">
      <c r="A11" s="23" t="s">
        <v>263</v>
      </c>
      <c r="B11" s="23" t="s">
        <v>289</v>
      </c>
      <c r="C11" s="23">
        <v>2015</v>
      </c>
      <c r="D11" s="23" t="s">
        <v>290</v>
      </c>
      <c r="E11" s="23" t="s">
        <v>291</v>
      </c>
      <c r="F11" s="23" t="s">
        <v>292</v>
      </c>
      <c r="G11" s="23" t="s">
        <v>268</v>
      </c>
      <c r="H11" s="23" t="s">
        <v>172</v>
      </c>
      <c r="I11" s="23" t="s">
        <v>173</v>
      </c>
      <c r="J11" s="23">
        <v>0</v>
      </c>
      <c r="K11" s="23">
        <v>3643</v>
      </c>
      <c r="L11" s="23" t="s">
        <v>372</v>
      </c>
      <c r="M11" s="161" t="s">
        <v>507</v>
      </c>
    </row>
    <row r="12" spans="1:13">
      <c r="A12" s="23" t="s">
        <v>263</v>
      </c>
      <c r="B12" s="23" t="s">
        <v>289</v>
      </c>
      <c r="C12" s="23">
        <v>2015</v>
      </c>
      <c r="D12" s="23" t="s">
        <v>290</v>
      </c>
      <c r="E12" s="23" t="s">
        <v>291</v>
      </c>
      <c r="F12" s="23" t="s">
        <v>292</v>
      </c>
      <c r="G12" s="23" t="s">
        <v>268</v>
      </c>
      <c r="H12" s="23" t="s">
        <v>234</v>
      </c>
      <c r="I12" s="23" t="s">
        <v>235</v>
      </c>
      <c r="J12" s="23">
        <v>0</v>
      </c>
      <c r="K12" s="23">
        <v>50028</v>
      </c>
      <c r="L12" s="23" t="s">
        <v>372</v>
      </c>
      <c r="M12" s="161" t="s">
        <v>507</v>
      </c>
    </row>
    <row r="13" spans="1:13">
      <c r="A13" s="23" t="s">
        <v>263</v>
      </c>
      <c r="B13" s="23" t="s">
        <v>289</v>
      </c>
      <c r="C13" s="23">
        <v>2015</v>
      </c>
      <c r="D13" s="23" t="s">
        <v>290</v>
      </c>
      <c r="E13" s="23" t="s">
        <v>291</v>
      </c>
      <c r="F13" s="23" t="s">
        <v>292</v>
      </c>
      <c r="G13" s="23" t="s">
        <v>268</v>
      </c>
      <c r="H13" s="23" t="s">
        <v>174</v>
      </c>
      <c r="I13" s="23" t="s">
        <v>175</v>
      </c>
      <c r="J13" s="23">
        <v>0</v>
      </c>
      <c r="K13" s="23">
        <v>49525</v>
      </c>
      <c r="L13" s="23" t="s">
        <v>372</v>
      </c>
      <c r="M13" s="161" t="s">
        <v>507</v>
      </c>
    </row>
    <row r="14" spans="1:13">
      <c r="A14" s="23" t="s">
        <v>263</v>
      </c>
      <c r="B14" s="23" t="s">
        <v>289</v>
      </c>
      <c r="C14" s="23">
        <v>2015</v>
      </c>
      <c r="D14" s="23" t="s">
        <v>290</v>
      </c>
      <c r="E14" s="23" t="s">
        <v>291</v>
      </c>
      <c r="F14" s="23" t="s">
        <v>292</v>
      </c>
      <c r="G14" s="23" t="s">
        <v>268</v>
      </c>
      <c r="H14" s="23" t="s">
        <v>176</v>
      </c>
      <c r="I14" s="23" t="s">
        <v>293</v>
      </c>
      <c r="J14" s="23">
        <v>0</v>
      </c>
      <c r="K14" s="23">
        <v>313</v>
      </c>
      <c r="L14" s="23" t="s">
        <v>372</v>
      </c>
      <c r="M14" s="161" t="s">
        <v>507</v>
      </c>
    </row>
    <row r="15" spans="1:13">
      <c r="A15" s="23" t="s">
        <v>263</v>
      </c>
      <c r="B15" s="23" t="s">
        <v>289</v>
      </c>
      <c r="C15" s="23">
        <v>2015</v>
      </c>
      <c r="D15" s="23" t="s">
        <v>290</v>
      </c>
      <c r="E15" s="23" t="s">
        <v>291</v>
      </c>
      <c r="F15" s="23" t="s">
        <v>292</v>
      </c>
      <c r="G15" s="23" t="s">
        <v>268</v>
      </c>
      <c r="H15" s="23" t="s">
        <v>180</v>
      </c>
      <c r="I15" s="23" t="s">
        <v>181</v>
      </c>
      <c r="J15" s="23">
        <v>0</v>
      </c>
      <c r="K15" s="23">
        <v>132</v>
      </c>
      <c r="L15" s="23" t="s">
        <v>372</v>
      </c>
      <c r="M15" s="161" t="s">
        <v>507</v>
      </c>
    </row>
    <row r="16" spans="1:13">
      <c r="A16" s="23" t="s">
        <v>263</v>
      </c>
      <c r="B16" s="23" t="s">
        <v>289</v>
      </c>
      <c r="C16" s="23">
        <v>2015</v>
      </c>
      <c r="D16" s="23" t="s">
        <v>290</v>
      </c>
      <c r="E16" s="23" t="s">
        <v>291</v>
      </c>
      <c r="F16" s="23" t="s">
        <v>292</v>
      </c>
      <c r="G16" s="23" t="s">
        <v>268</v>
      </c>
      <c r="H16" s="23" t="s">
        <v>158</v>
      </c>
      <c r="I16" s="23" t="s">
        <v>159</v>
      </c>
      <c r="J16" s="23">
        <v>0</v>
      </c>
      <c r="K16" s="23">
        <v>37376</v>
      </c>
      <c r="L16" s="23" t="s">
        <v>372</v>
      </c>
      <c r="M16" s="161" t="s">
        <v>507</v>
      </c>
    </row>
    <row r="17" spans="1:14">
      <c r="A17" s="23" t="s">
        <v>263</v>
      </c>
      <c r="B17" s="23" t="s">
        <v>289</v>
      </c>
      <c r="C17" s="23">
        <v>2015</v>
      </c>
      <c r="D17" s="23" t="s">
        <v>290</v>
      </c>
      <c r="E17" s="23" t="s">
        <v>291</v>
      </c>
      <c r="F17" s="23" t="s">
        <v>292</v>
      </c>
      <c r="G17" s="23" t="s">
        <v>268</v>
      </c>
      <c r="H17" s="23" t="s">
        <v>168</v>
      </c>
      <c r="I17" s="23" t="s">
        <v>169</v>
      </c>
      <c r="J17" s="23">
        <v>0</v>
      </c>
      <c r="K17" s="23">
        <v>3645</v>
      </c>
      <c r="L17" s="23" t="s">
        <v>372</v>
      </c>
      <c r="M17" s="161" t="s">
        <v>507</v>
      </c>
    </row>
    <row r="18" spans="1:14">
      <c r="A18" s="23" t="s">
        <v>263</v>
      </c>
      <c r="B18" s="23" t="s">
        <v>289</v>
      </c>
      <c r="C18" s="23">
        <v>2015</v>
      </c>
      <c r="D18" s="23" t="s">
        <v>290</v>
      </c>
      <c r="E18" s="23" t="s">
        <v>291</v>
      </c>
      <c r="F18" s="23" t="s">
        <v>292</v>
      </c>
      <c r="G18" s="23" t="s">
        <v>268</v>
      </c>
      <c r="H18" s="23" t="s">
        <v>149</v>
      </c>
      <c r="I18" s="23" t="s">
        <v>150</v>
      </c>
      <c r="J18" s="23">
        <v>0</v>
      </c>
      <c r="K18" s="23">
        <v>28</v>
      </c>
      <c r="L18" s="23" t="s">
        <v>372</v>
      </c>
      <c r="M18" s="161" t="s">
        <v>507</v>
      </c>
    </row>
    <row r="19" spans="1:14">
      <c r="A19" s="23" t="s">
        <v>263</v>
      </c>
      <c r="B19" s="23" t="s">
        <v>289</v>
      </c>
      <c r="C19" s="23">
        <v>2015</v>
      </c>
      <c r="D19" s="23" t="s">
        <v>290</v>
      </c>
      <c r="E19" s="23" t="s">
        <v>291</v>
      </c>
      <c r="F19" s="23" t="s">
        <v>292</v>
      </c>
      <c r="G19" s="23" t="s">
        <v>268</v>
      </c>
      <c r="H19" s="23" t="s">
        <v>143</v>
      </c>
      <c r="I19" s="23" t="s">
        <v>144</v>
      </c>
      <c r="J19" s="23">
        <v>0</v>
      </c>
      <c r="K19" s="23">
        <v>50000</v>
      </c>
      <c r="L19" s="23" t="s">
        <v>372</v>
      </c>
      <c r="M19" s="161" t="s">
        <v>507</v>
      </c>
    </row>
    <row r="20" spans="1:14">
      <c r="A20" s="23" t="s">
        <v>263</v>
      </c>
      <c r="B20" s="23" t="s">
        <v>289</v>
      </c>
      <c r="C20" s="23">
        <v>2015</v>
      </c>
      <c r="D20" s="23" t="s">
        <v>290</v>
      </c>
      <c r="E20" s="23" t="s">
        <v>291</v>
      </c>
      <c r="F20" s="23" t="s">
        <v>292</v>
      </c>
      <c r="G20" s="23" t="s">
        <v>268</v>
      </c>
      <c r="H20" s="23" t="s">
        <v>127</v>
      </c>
      <c r="I20" s="23" t="s">
        <v>128</v>
      </c>
      <c r="J20" s="23">
        <v>0</v>
      </c>
      <c r="K20" s="23">
        <v>50000</v>
      </c>
      <c r="L20" s="23" t="s">
        <v>372</v>
      </c>
      <c r="M20" s="161" t="s">
        <v>507</v>
      </c>
      <c r="N20" s="23"/>
    </row>
    <row r="21" spans="1:14">
      <c r="A21" s="23" t="s">
        <v>263</v>
      </c>
      <c r="B21" s="23" t="s">
        <v>289</v>
      </c>
      <c r="C21" s="23">
        <v>2015</v>
      </c>
      <c r="D21" s="23" t="s">
        <v>290</v>
      </c>
      <c r="E21" s="23" t="s">
        <v>291</v>
      </c>
      <c r="F21" s="23" t="s">
        <v>292</v>
      </c>
      <c r="G21" s="23" t="s">
        <v>268</v>
      </c>
      <c r="H21" s="23" t="s">
        <v>248</v>
      </c>
      <c r="I21" s="23" t="s">
        <v>249</v>
      </c>
      <c r="J21" s="23">
        <v>0</v>
      </c>
      <c r="K21" s="23">
        <v>28</v>
      </c>
      <c r="L21" s="23" t="s">
        <v>372</v>
      </c>
      <c r="M21" s="161" t="s">
        <v>507</v>
      </c>
    </row>
    <row r="22" spans="1:14">
      <c r="A22" s="23" t="s">
        <v>263</v>
      </c>
      <c r="B22" s="23" t="s">
        <v>289</v>
      </c>
      <c r="C22" s="23">
        <v>2015</v>
      </c>
      <c r="D22" s="23" t="s">
        <v>290</v>
      </c>
      <c r="E22" s="23" t="s">
        <v>291</v>
      </c>
      <c r="F22" s="23" t="s">
        <v>292</v>
      </c>
      <c r="G22" s="23" t="s">
        <v>268</v>
      </c>
      <c r="H22" s="23" t="s">
        <v>240</v>
      </c>
      <c r="I22" s="23" t="s">
        <v>241</v>
      </c>
      <c r="J22" s="23">
        <v>0</v>
      </c>
      <c r="K22" s="23">
        <v>28</v>
      </c>
      <c r="L22" s="23" t="s">
        <v>372</v>
      </c>
      <c r="M22" s="161" t="s">
        <v>507</v>
      </c>
    </row>
    <row r="23" spans="1:14">
      <c r="A23" s="23" t="s">
        <v>263</v>
      </c>
      <c r="B23" s="23" t="s">
        <v>289</v>
      </c>
      <c r="C23" s="23">
        <v>2015</v>
      </c>
      <c r="D23" s="23" t="s">
        <v>290</v>
      </c>
      <c r="E23" s="23" t="s">
        <v>291</v>
      </c>
      <c r="F23" s="23" t="s">
        <v>292</v>
      </c>
      <c r="G23" s="23" t="s">
        <v>268</v>
      </c>
      <c r="H23" s="23" t="s">
        <v>228</v>
      </c>
      <c r="I23" s="23" t="s">
        <v>229</v>
      </c>
      <c r="J23" s="23">
        <v>0</v>
      </c>
      <c r="K23" s="23">
        <v>28</v>
      </c>
      <c r="L23" s="23" t="s">
        <v>372</v>
      </c>
      <c r="M23" s="161" t="s">
        <v>507</v>
      </c>
    </row>
    <row r="24" spans="1:14">
      <c r="A24" s="23" t="s">
        <v>263</v>
      </c>
      <c r="B24" s="23" t="s">
        <v>289</v>
      </c>
      <c r="C24" s="23">
        <v>2015</v>
      </c>
      <c r="D24" s="23" t="s">
        <v>290</v>
      </c>
      <c r="E24" s="23" t="s">
        <v>291</v>
      </c>
      <c r="F24" s="23" t="s">
        <v>292</v>
      </c>
      <c r="G24" s="23" t="s">
        <v>268</v>
      </c>
      <c r="H24" s="23" t="s">
        <v>246</v>
      </c>
      <c r="I24" s="23" t="s">
        <v>247</v>
      </c>
      <c r="J24" s="23">
        <v>0</v>
      </c>
      <c r="K24" s="23">
        <v>28</v>
      </c>
      <c r="L24" s="23" t="s">
        <v>372</v>
      </c>
      <c r="M24" s="161" t="s">
        <v>507</v>
      </c>
    </row>
    <row r="25" spans="1:14">
      <c r="A25" s="23" t="s">
        <v>263</v>
      </c>
      <c r="B25" s="23" t="s">
        <v>289</v>
      </c>
      <c r="C25" s="23">
        <v>2015</v>
      </c>
      <c r="D25" s="23" t="s">
        <v>290</v>
      </c>
      <c r="E25" s="23" t="s">
        <v>291</v>
      </c>
      <c r="F25" s="23" t="s">
        <v>292</v>
      </c>
      <c r="G25" s="23" t="s">
        <v>268</v>
      </c>
      <c r="H25" s="23" t="s">
        <v>224</v>
      </c>
      <c r="I25" s="23" t="s">
        <v>225</v>
      </c>
      <c r="J25" s="23">
        <v>0</v>
      </c>
      <c r="K25" s="23">
        <v>5353</v>
      </c>
      <c r="L25" s="23" t="s">
        <v>372</v>
      </c>
      <c r="M25" s="161" t="s">
        <v>507</v>
      </c>
    </row>
    <row r="26" spans="1:14">
      <c r="A26" s="23" t="s">
        <v>263</v>
      </c>
      <c r="B26" s="23" t="s">
        <v>289</v>
      </c>
      <c r="C26" s="23">
        <v>2015</v>
      </c>
      <c r="D26" s="23" t="s">
        <v>290</v>
      </c>
      <c r="E26" s="23" t="s">
        <v>291</v>
      </c>
      <c r="F26" s="23" t="s">
        <v>292</v>
      </c>
      <c r="G26" s="23" t="s">
        <v>268</v>
      </c>
      <c r="H26" s="23" t="s">
        <v>166</v>
      </c>
      <c r="I26" s="23" t="s">
        <v>167</v>
      </c>
      <c r="J26" s="23">
        <v>0</v>
      </c>
      <c r="K26" s="23">
        <v>38649</v>
      </c>
      <c r="L26" s="23" t="s">
        <v>372</v>
      </c>
      <c r="M26" s="161" t="s">
        <v>507</v>
      </c>
    </row>
    <row r="27" spans="1:14">
      <c r="A27" s="23" t="s">
        <v>263</v>
      </c>
      <c r="B27" s="23" t="s">
        <v>289</v>
      </c>
      <c r="C27" s="23">
        <v>2015</v>
      </c>
      <c r="D27" s="23" t="s">
        <v>290</v>
      </c>
      <c r="E27" s="23" t="s">
        <v>291</v>
      </c>
      <c r="F27" s="23" t="s">
        <v>292</v>
      </c>
      <c r="G27" s="23" t="s">
        <v>268</v>
      </c>
      <c r="H27" s="23" t="s">
        <v>164</v>
      </c>
      <c r="I27" s="23" t="s">
        <v>165</v>
      </c>
      <c r="J27" s="23">
        <v>0</v>
      </c>
      <c r="K27" s="23">
        <v>1273</v>
      </c>
      <c r="L27" s="23" t="s">
        <v>372</v>
      </c>
      <c r="M27" s="161" t="s">
        <v>507</v>
      </c>
    </row>
    <row r="28" spans="1:14">
      <c r="A28" s="23" t="s">
        <v>263</v>
      </c>
      <c r="B28" s="23" t="s">
        <v>289</v>
      </c>
      <c r="C28" s="23">
        <v>2015</v>
      </c>
      <c r="D28" s="23" t="s">
        <v>290</v>
      </c>
      <c r="E28" s="23" t="s">
        <v>291</v>
      </c>
      <c r="F28" s="23" t="s">
        <v>292</v>
      </c>
      <c r="G28" s="23" t="s">
        <v>268</v>
      </c>
      <c r="H28" s="23" t="s">
        <v>236</v>
      </c>
      <c r="I28" s="23" t="s">
        <v>237</v>
      </c>
      <c r="J28" s="23">
        <v>0</v>
      </c>
      <c r="K28" s="23">
        <v>-7818</v>
      </c>
      <c r="L28" s="23" t="s">
        <v>372</v>
      </c>
      <c r="M28" s="161" t="s">
        <v>507</v>
      </c>
    </row>
    <row r="29" spans="1:14">
      <c r="A29" s="23" t="s">
        <v>263</v>
      </c>
      <c r="B29" s="23" t="s">
        <v>289</v>
      </c>
      <c r="C29" s="23">
        <v>2015</v>
      </c>
      <c r="D29" s="23" t="s">
        <v>290</v>
      </c>
      <c r="E29" s="23" t="s">
        <v>291</v>
      </c>
      <c r="F29" s="23" t="s">
        <v>292</v>
      </c>
      <c r="G29" s="23" t="s">
        <v>268</v>
      </c>
      <c r="H29" s="23" t="s">
        <v>153</v>
      </c>
      <c r="I29" s="23" t="s">
        <v>154</v>
      </c>
      <c r="J29" s="23">
        <v>0</v>
      </c>
      <c r="K29" s="23">
        <v>50028</v>
      </c>
      <c r="L29" s="23" t="s">
        <v>372</v>
      </c>
      <c r="M29" s="161" t="s">
        <v>507</v>
      </c>
    </row>
    <row r="30" spans="1:14">
      <c r="A30" s="23" t="s">
        <v>263</v>
      </c>
      <c r="B30" s="23" t="s">
        <v>289</v>
      </c>
      <c r="C30" s="23">
        <v>2015</v>
      </c>
      <c r="D30" s="23" t="s">
        <v>290</v>
      </c>
      <c r="E30" s="23" t="s">
        <v>291</v>
      </c>
      <c r="F30" s="23" t="s">
        <v>292</v>
      </c>
      <c r="G30" s="23" t="s">
        <v>268</v>
      </c>
      <c r="H30" s="23" t="s">
        <v>226</v>
      </c>
      <c r="I30" s="23" t="s">
        <v>227</v>
      </c>
      <c r="J30" s="23">
        <v>0</v>
      </c>
      <c r="K30" s="23">
        <v>57818</v>
      </c>
      <c r="L30" s="23" t="s">
        <v>372</v>
      </c>
      <c r="M30" s="161" t="s">
        <v>507</v>
      </c>
    </row>
    <row r="31" spans="1:14">
      <c r="A31" s="23" t="s">
        <v>263</v>
      </c>
      <c r="B31" s="23" t="s">
        <v>289</v>
      </c>
      <c r="C31" s="23">
        <v>2015</v>
      </c>
      <c r="D31" s="23" t="s">
        <v>290</v>
      </c>
      <c r="E31" s="23" t="s">
        <v>291</v>
      </c>
      <c r="F31" s="23" t="s">
        <v>292</v>
      </c>
      <c r="G31" s="23" t="s">
        <v>268</v>
      </c>
      <c r="H31" s="23" t="s">
        <v>244</v>
      </c>
      <c r="I31" s="23" t="s">
        <v>245</v>
      </c>
      <c r="J31" s="23">
        <v>0</v>
      </c>
      <c r="K31" s="23">
        <v>28</v>
      </c>
      <c r="L31" s="23" t="s">
        <v>372</v>
      </c>
      <c r="M31" s="161" t="s">
        <v>507</v>
      </c>
    </row>
    <row r="32" spans="1:14">
      <c r="A32" s="23" t="s">
        <v>263</v>
      </c>
      <c r="B32" s="23" t="s">
        <v>289</v>
      </c>
      <c r="C32" s="23">
        <v>2015</v>
      </c>
      <c r="D32" s="23" t="s">
        <v>290</v>
      </c>
      <c r="E32" s="23" t="s">
        <v>291</v>
      </c>
      <c r="F32" s="23" t="s">
        <v>292</v>
      </c>
      <c r="G32" s="23" t="s">
        <v>268</v>
      </c>
      <c r="H32" s="23" t="s">
        <v>0</v>
      </c>
      <c r="I32" s="23" t="s">
        <v>1</v>
      </c>
      <c r="J32" s="23">
        <v>0</v>
      </c>
      <c r="K32" s="23">
        <v>574</v>
      </c>
      <c r="L32" s="23" t="s">
        <v>372</v>
      </c>
      <c r="M32" s="161" t="s">
        <v>507</v>
      </c>
    </row>
    <row r="33" spans="1:15">
      <c r="A33" s="23" t="s">
        <v>263</v>
      </c>
      <c r="B33" s="23" t="s">
        <v>289</v>
      </c>
      <c r="C33" s="23">
        <v>2015</v>
      </c>
      <c r="D33" s="23" t="s">
        <v>290</v>
      </c>
      <c r="E33" s="23" t="s">
        <v>291</v>
      </c>
      <c r="F33" s="23" t="s">
        <v>292</v>
      </c>
      <c r="G33" s="23" t="s">
        <v>268</v>
      </c>
      <c r="H33" s="23" t="s">
        <v>4</v>
      </c>
      <c r="I33" s="23" t="s">
        <v>5</v>
      </c>
      <c r="J33" s="23">
        <v>0.56999999999999995</v>
      </c>
      <c r="K33" s="23">
        <v>23905</v>
      </c>
      <c r="L33" s="23" t="s">
        <v>372</v>
      </c>
      <c r="M33" s="161" t="s">
        <v>507</v>
      </c>
    </row>
    <row r="34" spans="1:15">
      <c r="A34" s="23" t="s">
        <v>263</v>
      </c>
      <c r="B34" s="23" t="s">
        <v>289</v>
      </c>
      <c r="C34" s="23">
        <v>2015</v>
      </c>
      <c r="D34" s="23" t="s">
        <v>290</v>
      </c>
      <c r="E34" s="23" t="s">
        <v>291</v>
      </c>
      <c r="F34" s="23" t="s">
        <v>292</v>
      </c>
      <c r="G34" s="23" t="s">
        <v>268</v>
      </c>
      <c r="H34" s="23" t="s">
        <v>156</v>
      </c>
      <c r="I34" s="23" t="s">
        <v>157</v>
      </c>
      <c r="J34" s="23">
        <v>0.72</v>
      </c>
      <c r="K34" s="23">
        <v>37376</v>
      </c>
      <c r="L34" s="23" t="s">
        <v>372</v>
      </c>
      <c r="M34" s="161" t="s">
        <v>507</v>
      </c>
      <c r="N34" s="23"/>
      <c r="O34" s="161"/>
    </row>
    <row r="35" spans="1:15">
      <c r="A35" s="23" t="s">
        <v>263</v>
      </c>
      <c r="B35" s="23" t="s">
        <v>289</v>
      </c>
      <c r="C35" s="23">
        <v>2015</v>
      </c>
      <c r="D35" s="23" t="s">
        <v>290</v>
      </c>
      <c r="E35" s="23" t="s">
        <v>291</v>
      </c>
      <c r="F35" s="23" t="s">
        <v>292</v>
      </c>
      <c r="G35" s="23" t="s">
        <v>268</v>
      </c>
      <c r="H35" s="23" t="s">
        <v>20</v>
      </c>
      <c r="I35" s="23" t="s">
        <v>21</v>
      </c>
      <c r="J35" s="23">
        <v>0</v>
      </c>
      <c r="K35" s="23">
        <v>2870</v>
      </c>
      <c r="L35" s="23" t="s">
        <v>372</v>
      </c>
      <c r="M35" s="161" t="s">
        <v>507</v>
      </c>
    </row>
    <row r="36" spans="1:15">
      <c r="A36" s="23" t="s">
        <v>263</v>
      </c>
      <c r="B36" s="23" t="s">
        <v>289</v>
      </c>
      <c r="C36" s="23">
        <v>2015</v>
      </c>
      <c r="D36" s="23" t="s">
        <v>290</v>
      </c>
      <c r="E36" s="23" t="s">
        <v>291</v>
      </c>
      <c r="F36" s="23" t="s">
        <v>292</v>
      </c>
      <c r="G36" s="23" t="s">
        <v>268</v>
      </c>
      <c r="H36" s="23" t="s">
        <v>2</v>
      </c>
      <c r="I36" s="23" t="s">
        <v>3</v>
      </c>
      <c r="J36" s="23">
        <v>0.15</v>
      </c>
      <c r="K36" s="23">
        <v>10027</v>
      </c>
      <c r="L36" s="23" t="s">
        <v>372</v>
      </c>
      <c r="M36" s="161" t="s">
        <v>507</v>
      </c>
    </row>
    <row r="37" spans="1:15">
      <c r="A37" s="23" t="s">
        <v>263</v>
      </c>
      <c r="B37" s="23" t="s">
        <v>289</v>
      </c>
      <c r="C37" s="23">
        <v>2015</v>
      </c>
      <c r="D37" s="23" t="s">
        <v>290</v>
      </c>
      <c r="E37" s="23" t="s">
        <v>291</v>
      </c>
      <c r="F37" s="23" t="s">
        <v>292</v>
      </c>
      <c r="G37" s="23" t="s">
        <v>268</v>
      </c>
      <c r="H37" s="23" t="s">
        <v>232</v>
      </c>
      <c r="I37" s="23" t="s">
        <v>233</v>
      </c>
      <c r="J37" s="23">
        <v>0</v>
      </c>
      <c r="K37" s="23">
        <v>57846</v>
      </c>
      <c r="L37" s="23" t="s">
        <v>372</v>
      </c>
      <c r="M37" s="161" t="s">
        <v>507</v>
      </c>
    </row>
    <row r="38" spans="1:15">
      <c r="A38" s="23" t="s">
        <v>263</v>
      </c>
      <c r="B38" s="23" t="s">
        <v>336</v>
      </c>
      <c r="C38" s="23">
        <v>2015</v>
      </c>
      <c r="D38" s="23" t="s">
        <v>340</v>
      </c>
      <c r="E38" s="23" t="s">
        <v>341</v>
      </c>
      <c r="F38" s="23" t="s">
        <v>342</v>
      </c>
      <c r="G38" s="23" t="s">
        <v>268</v>
      </c>
      <c r="H38" s="23" t="s">
        <v>232</v>
      </c>
      <c r="I38" s="23" t="s">
        <v>233</v>
      </c>
      <c r="J38" s="23">
        <v>0</v>
      </c>
      <c r="K38" s="23">
        <v>30011.248500000002</v>
      </c>
      <c r="L38" s="23" t="s">
        <v>373</v>
      </c>
      <c r="M38" t="s">
        <v>508</v>
      </c>
    </row>
    <row r="39" spans="1:15">
      <c r="A39" s="23" t="s">
        <v>263</v>
      </c>
      <c r="B39" s="23" t="s">
        <v>336</v>
      </c>
      <c r="C39" s="23">
        <v>2015</v>
      </c>
      <c r="D39" s="23" t="s">
        <v>337</v>
      </c>
      <c r="E39" s="23" t="s">
        <v>338</v>
      </c>
      <c r="F39" s="23" t="s">
        <v>339</v>
      </c>
      <c r="G39" s="23" t="s">
        <v>268</v>
      </c>
      <c r="H39" s="23" t="s">
        <v>172</v>
      </c>
      <c r="I39" s="23" t="s">
        <v>173</v>
      </c>
      <c r="J39" s="23">
        <v>0</v>
      </c>
      <c r="K39" s="23">
        <v>6872</v>
      </c>
      <c r="L39" s="23" t="s">
        <v>373</v>
      </c>
      <c r="M39" s="161" t="s">
        <v>508</v>
      </c>
    </row>
    <row r="40" spans="1:15">
      <c r="A40" s="23" t="s">
        <v>269</v>
      </c>
      <c r="B40" s="23" t="s">
        <v>336</v>
      </c>
      <c r="C40" s="23">
        <v>2015</v>
      </c>
      <c r="D40" s="23" t="s">
        <v>337</v>
      </c>
      <c r="E40" s="23" t="s">
        <v>338</v>
      </c>
      <c r="F40" s="23" t="s">
        <v>339</v>
      </c>
      <c r="G40" s="23" t="s">
        <v>268</v>
      </c>
      <c r="H40" s="23" t="s">
        <v>151</v>
      </c>
      <c r="I40" s="23" t="s">
        <v>152</v>
      </c>
      <c r="J40" s="23">
        <v>0</v>
      </c>
      <c r="K40" s="23">
        <v>200</v>
      </c>
      <c r="L40" t="s">
        <v>373</v>
      </c>
      <c r="M40" s="161" t="s">
        <v>508</v>
      </c>
    </row>
    <row r="41" spans="1:15">
      <c r="A41" s="23" t="s">
        <v>269</v>
      </c>
      <c r="B41" s="23" t="s">
        <v>336</v>
      </c>
      <c r="C41" s="23">
        <v>2015</v>
      </c>
      <c r="D41" s="23" t="s">
        <v>337</v>
      </c>
      <c r="E41" s="23" t="s">
        <v>338</v>
      </c>
      <c r="F41" s="23" t="s">
        <v>339</v>
      </c>
      <c r="G41" s="23" t="s">
        <v>268</v>
      </c>
      <c r="H41" s="23" t="s">
        <v>208</v>
      </c>
      <c r="I41" s="23" t="s">
        <v>209</v>
      </c>
      <c r="J41" s="23">
        <v>0</v>
      </c>
      <c r="K41" s="23">
        <v>784</v>
      </c>
      <c r="L41" t="s">
        <v>373</v>
      </c>
      <c r="M41" s="161" t="s">
        <v>508</v>
      </c>
    </row>
    <row r="42" spans="1:15">
      <c r="A42" s="23" t="s">
        <v>269</v>
      </c>
      <c r="B42" s="23" t="s">
        <v>336</v>
      </c>
      <c r="C42" s="23">
        <v>2015</v>
      </c>
      <c r="D42" s="23" t="s">
        <v>337</v>
      </c>
      <c r="E42" s="23" t="s">
        <v>338</v>
      </c>
      <c r="F42" s="23" t="s">
        <v>339</v>
      </c>
      <c r="G42" s="23" t="s">
        <v>268</v>
      </c>
      <c r="H42" s="23" t="s">
        <v>149</v>
      </c>
      <c r="I42" s="23" t="s">
        <v>150</v>
      </c>
      <c r="J42" s="23">
        <v>0</v>
      </c>
      <c r="K42" s="23">
        <v>30895.9</v>
      </c>
      <c r="L42" s="23" t="s">
        <v>373</v>
      </c>
      <c r="M42" s="161" t="s">
        <v>508</v>
      </c>
      <c r="N42" s="23"/>
    </row>
    <row r="43" spans="1:15">
      <c r="A43" s="23" t="s">
        <v>269</v>
      </c>
      <c r="B43" s="23" t="s">
        <v>336</v>
      </c>
      <c r="C43" s="23">
        <v>2015</v>
      </c>
      <c r="D43" s="23" t="s">
        <v>337</v>
      </c>
      <c r="E43" s="23" t="s">
        <v>338</v>
      </c>
      <c r="F43" s="23" t="s">
        <v>339</v>
      </c>
      <c r="G43" s="23" t="s">
        <v>268</v>
      </c>
      <c r="H43" s="23" t="s">
        <v>143</v>
      </c>
      <c r="I43" s="23" t="s">
        <v>144</v>
      </c>
      <c r="J43" s="23">
        <v>0</v>
      </c>
      <c r="K43" s="23">
        <v>272293</v>
      </c>
      <c r="L43" s="23" t="s">
        <v>373</v>
      </c>
      <c r="M43" s="161" t="s">
        <v>508</v>
      </c>
      <c r="N43" s="23"/>
    </row>
    <row r="44" spans="1:15">
      <c r="A44" s="23" t="s">
        <v>269</v>
      </c>
      <c r="B44" s="23" t="s">
        <v>336</v>
      </c>
      <c r="C44" s="23">
        <v>2015</v>
      </c>
      <c r="D44" s="23" t="s">
        <v>337</v>
      </c>
      <c r="E44" s="23" t="s">
        <v>338</v>
      </c>
      <c r="F44" s="23" t="s">
        <v>339</v>
      </c>
      <c r="G44" s="23" t="s">
        <v>268</v>
      </c>
      <c r="H44" s="23" t="s">
        <v>139</v>
      </c>
      <c r="I44" s="23" t="s">
        <v>140</v>
      </c>
      <c r="J44" s="23">
        <v>0</v>
      </c>
      <c r="K44" s="23">
        <v>20230</v>
      </c>
      <c r="L44" s="23" t="s">
        <v>373</v>
      </c>
      <c r="M44" s="161" t="s">
        <v>508</v>
      </c>
    </row>
    <row r="45" spans="1:15">
      <c r="A45" s="23" t="s">
        <v>269</v>
      </c>
      <c r="B45" s="23" t="s">
        <v>336</v>
      </c>
      <c r="C45" s="23">
        <v>2015</v>
      </c>
      <c r="D45" s="23" t="s">
        <v>340</v>
      </c>
      <c r="E45" s="23" t="s">
        <v>341</v>
      </c>
      <c r="F45" s="23" t="s">
        <v>342</v>
      </c>
      <c r="G45" s="23" t="s">
        <v>268</v>
      </c>
      <c r="H45" s="23" t="s">
        <v>234</v>
      </c>
      <c r="I45" s="23" t="s">
        <v>235</v>
      </c>
      <c r="J45" s="23">
        <v>0</v>
      </c>
      <c r="K45" s="23">
        <v>30011.4</v>
      </c>
      <c r="L45" s="23" t="s">
        <v>373</v>
      </c>
      <c r="M45" s="161" t="s">
        <v>508</v>
      </c>
    </row>
    <row r="46" spans="1:15">
      <c r="A46" s="23" t="s">
        <v>269</v>
      </c>
      <c r="B46" s="23" t="s">
        <v>336</v>
      </c>
      <c r="C46" s="23">
        <v>2015</v>
      </c>
      <c r="D46" s="23" t="s">
        <v>340</v>
      </c>
      <c r="E46" s="23" t="s">
        <v>341</v>
      </c>
      <c r="F46" s="23" t="s">
        <v>342</v>
      </c>
      <c r="G46" s="23" t="s">
        <v>268</v>
      </c>
      <c r="H46" s="23" t="s">
        <v>236</v>
      </c>
      <c r="I46" s="23" t="s">
        <v>237</v>
      </c>
      <c r="J46" s="23">
        <v>0</v>
      </c>
      <c r="K46" s="23">
        <v>0.1515</v>
      </c>
      <c r="L46" s="23" t="s">
        <v>373</v>
      </c>
      <c r="M46" s="161" t="s">
        <v>508</v>
      </c>
    </row>
    <row r="47" spans="1:15">
      <c r="A47" s="23" t="s">
        <v>269</v>
      </c>
      <c r="B47" s="23" t="s">
        <v>336</v>
      </c>
      <c r="C47" s="23">
        <v>2015</v>
      </c>
      <c r="D47" s="23" t="s">
        <v>340</v>
      </c>
      <c r="E47" s="23" t="s">
        <v>341</v>
      </c>
      <c r="F47" s="23" t="s">
        <v>342</v>
      </c>
      <c r="G47" s="23" t="s">
        <v>268</v>
      </c>
      <c r="H47" s="23" t="s">
        <v>166</v>
      </c>
      <c r="I47" s="23" t="s">
        <v>167</v>
      </c>
      <c r="J47" s="23">
        <v>0</v>
      </c>
      <c r="K47" s="23">
        <v>20053.73</v>
      </c>
      <c r="L47" s="23" t="s">
        <v>373</v>
      </c>
      <c r="M47" s="161" t="s">
        <v>508</v>
      </c>
    </row>
    <row r="48" spans="1:15">
      <c r="A48" s="23" t="s">
        <v>269</v>
      </c>
      <c r="B48" s="23" t="s">
        <v>336</v>
      </c>
      <c r="C48" s="23">
        <v>2015</v>
      </c>
      <c r="D48" s="23" t="s">
        <v>340</v>
      </c>
      <c r="E48" s="23" t="s">
        <v>341</v>
      </c>
      <c r="F48" s="23" t="s">
        <v>342</v>
      </c>
      <c r="G48" s="23" t="s">
        <v>268</v>
      </c>
      <c r="H48" s="23" t="s">
        <v>168</v>
      </c>
      <c r="I48" s="23" t="s">
        <v>169</v>
      </c>
      <c r="J48" s="23">
        <v>0</v>
      </c>
      <c r="K48" s="23">
        <v>1954</v>
      </c>
      <c r="L48" s="23" t="s">
        <v>373</v>
      </c>
      <c r="M48" s="161" t="s">
        <v>508</v>
      </c>
    </row>
    <row r="49" spans="1:15">
      <c r="A49" s="23" t="s">
        <v>269</v>
      </c>
      <c r="B49" s="23" t="s">
        <v>336</v>
      </c>
      <c r="C49" s="23">
        <v>2015</v>
      </c>
      <c r="D49" s="23" t="s">
        <v>340</v>
      </c>
      <c r="E49" s="23" t="s">
        <v>341</v>
      </c>
      <c r="F49" s="23" t="s">
        <v>342</v>
      </c>
      <c r="G49" s="23" t="s">
        <v>268</v>
      </c>
      <c r="H49" s="23" t="s">
        <v>252</v>
      </c>
      <c r="I49" s="23" t="s">
        <v>253</v>
      </c>
      <c r="J49" s="23">
        <v>0</v>
      </c>
      <c r="K49" s="23">
        <v>-1868.4</v>
      </c>
      <c r="L49" s="23" t="s">
        <v>373</v>
      </c>
      <c r="M49" s="161" t="s">
        <v>508</v>
      </c>
    </row>
    <row r="50" spans="1:15">
      <c r="A50" s="23" t="s">
        <v>269</v>
      </c>
      <c r="B50" s="23" t="s">
        <v>336</v>
      </c>
      <c r="C50" s="23">
        <v>2015</v>
      </c>
      <c r="D50" s="23" t="s">
        <v>340</v>
      </c>
      <c r="E50" s="23" t="s">
        <v>341</v>
      </c>
      <c r="F50" s="23" t="s">
        <v>342</v>
      </c>
      <c r="G50" s="23" t="s">
        <v>268</v>
      </c>
      <c r="H50" s="23" t="s">
        <v>158</v>
      </c>
      <c r="I50" s="23" t="s">
        <v>159</v>
      </c>
      <c r="J50" s="23">
        <v>0</v>
      </c>
      <c r="K50" s="23">
        <v>20053.73</v>
      </c>
      <c r="L50" s="23" t="s">
        <v>373</v>
      </c>
      <c r="M50" s="161" t="s">
        <v>508</v>
      </c>
    </row>
    <row r="51" spans="1:15">
      <c r="A51" s="23" t="s">
        <v>269</v>
      </c>
      <c r="B51" s="23" t="s">
        <v>336</v>
      </c>
      <c r="C51" s="23">
        <v>2015</v>
      </c>
      <c r="D51" s="23" t="s">
        <v>340</v>
      </c>
      <c r="E51" s="23" t="s">
        <v>341</v>
      </c>
      <c r="F51" s="23" t="s">
        <v>342</v>
      </c>
      <c r="G51" s="23" t="s">
        <v>268</v>
      </c>
      <c r="H51" s="23" t="s">
        <v>156</v>
      </c>
      <c r="I51" s="23" t="s">
        <v>157</v>
      </c>
      <c r="J51" s="23">
        <v>0.56000000000000005</v>
      </c>
      <c r="K51" s="23">
        <v>20053.73</v>
      </c>
      <c r="L51" s="23" t="s">
        <v>373</v>
      </c>
      <c r="M51" s="161" t="s">
        <v>508</v>
      </c>
    </row>
    <row r="52" spans="1:15">
      <c r="A52" s="23" t="s">
        <v>269</v>
      </c>
      <c r="B52" s="23" t="s">
        <v>336</v>
      </c>
      <c r="C52" s="23">
        <v>2015</v>
      </c>
      <c r="D52" s="23" t="s">
        <v>340</v>
      </c>
      <c r="E52" s="23" t="s">
        <v>341</v>
      </c>
      <c r="F52" s="23" t="s">
        <v>342</v>
      </c>
      <c r="G52" s="23" t="s">
        <v>268</v>
      </c>
      <c r="H52" s="23" t="s">
        <v>13</v>
      </c>
      <c r="I52" s="23" t="s">
        <v>14</v>
      </c>
      <c r="J52" s="23">
        <v>0.56000000000000005</v>
      </c>
      <c r="K52" s="23">
        <v>20053.73</v>
      </c>
      <c r="L52" s="23" t="s">
        <v>373</v>
      </c>
      <c r="M52" s="161" t="s">
        <v>508</v>
      </c>
    </row>
    <row r="53" spans="1:15">
      <c r="A53" s="23" t="s">
        <v>269</v>
      </c>
      <c r="B53" s="23" t="s">
        <v>344</v>
      </c>
      <c r="C53" s="23">
        <v>2015</v>
      </c>
      <c r="D53" s="23" t="s">
        <v>345</v>
      </c>
      <c r="E53" s="23" t="s">
        <v>346</v>
      </c>
      <c r="F53" s="23" t="s">
        <v>267</v>
      </c>
      <c r="G53" s="23" t="s">
        <v>268</v>
      </c>
      <c r="H53" s="23" t="s">
        <v>184</v>
      </c>
      <c r="I53" s="23" t="s">
        <v>185</v>
      </c>
      <c r="J53" s="23">
        <v>0</v>
      </c>
      <c r="K53" s="23">
        <v>153224</v>
      </c>
      <c r="L53" s="23" t="s">
        <v>373</v>
      </c>
      <c r="M53" t="s">
        <v>507</v>
      </c>
    </row>
    <row r="54" spans="1:15">
      <c r="A54" s="23" t="s">
        <v>269</v>
      </c>
      <c r="B54" s="23" t="s">
        <v>344</v>
      </c>
      <c r="C54" s="23">
        <v>2015</v>
      </c>
      <c r="D54" s="23" t="s">
        <v>345</v>
      </c>
      <c r="E54" s="23" t="s">
        <v>346</v>
      </c>
      <c r="F54" s="23" t="s">
        <v>267</v>
      </c>
      <c r="G54" s="23" t="s">
        <v>268</v>
      </c>
      <c r="H54" s="23" t="s">
        <v>232</v>
      </c>
      <c r="I54" s="23" t="s">
        <v>233</v>
      </c>
      <c r="J54" s="23">
        <v>0</v>
      </c>
      <c r="K54" s="23">
        <v>335314.38040000002</v>
      </c>
      <c r="L54" s="23" t="s">
        <v>373</v>
      </c>
      <c r="M54" s="161" t="s">
        <v>507</v>
      </c>
      <c r="N54" s="23"/>
    </row>
    <row r="55" spans="1:15">
      <c r="A55" s="23" t="s">
        <v>269</v>
      </c>
      <c r="B55" s="23" t="s">
        <v>344</v>
      </c>
      <c r="C55" s="23">
        <v>2015</v>
      </c>
      <c r="D55" s="23" t="s">
        <v>345</v>
      </c>
      <c r="E55" s="23" t="s">
        <v>346</v>
      </c>
      <c r="F55" s="23" t="s">
        <v>267</v>
      </c>
      <c r="G55" s="23" t="s">
        <v>268</v>
      </c>
      <c r="H55" s="23" t="s">
        <v>248</v>
      </c>
      <c r="I55" s="23" t="s">
        <v>249</v>
      </c>
      <c r="J55" s="23">
        <v>0</v>
      </c>
      <c r="K55" s="23">
        <v>161570</v>
      </c>
      <c r="L55" s="23" t="s">
        <v>373</v>
      </c>
      <c r="M55" s="161" t="s">
        <v>507</v>
      </c>
      <c r="N55" s="23"/>
    </row>
    <row r="56" spans="1:15">
      <c r="A56" s="23" t="s">
        <v>269</v>
      </c>
      <c r="B56" s="23" t="s">
        <v>344</v>
      </c>
      <c r="C56" s="23">
        <v>2015</v>
      </c>
      <c r="D56" s="23" t="s">
        <v>345</v>
      </c>
      <c r="E56" s="23" t="s">
        <v>346</v>
      </c>
      <c r="F56" s="23" t="s">
        <v>267</v>
      </c>
      <c r="G56" s="23" t="s">
        <v>268</v>
      </c>
      <c r="H56" s="23" t="s">
        <v>170</v>
      </c>
      <c r="I56" s="23" t="s">
        <v>171</v>
      </c>
      <c r="J56" s="23">
        <v>0</v>
      </c>
      <c r="K56" s="23">
        <v>11197</v>
      </c>
      <c r="L56" s="23" t="s">
        <v>373</v>
      </c>
      <c r="M56" s="161" t="s">
        <v>507</v>
      </c>
    </row>
    <row r="57" spans="1:15">
      <c r="A57" s="23" t="s">
        <v>269</v>
      </c>
      <c r="B57" s="23" t="s">
        <v>344</v>
      </c>
      <c r="C57" s="23">
        <v>2015</v>
      </c>
      <c r="D57" s="23" t="s">
        <v>345</v>
      </c>
      <c r="E57" s="23" t="s">
        <v>346</v>
      </c>
      <c r="F57" s="23" t="s">
        <v>267</v>
      </c>
      <c r="G57" s="23" t="s">
        <v>268</v>
      </c>
      <c r="H57" s="23" t="s">
        <v>174</v>
      </c>
      <c r="I57" s="23" t="s">
        <v>175</v>
      </c>
      <c r="J57" s="23">
        <v>0</v>
      </c>
      <c r="K57" s="23">
        <v>116906</v>
      </c>
      <c r="L57" s="23" t="s">
        <v>373</v>
      </c>
      <c r="M57" s="161" t="s">
        <v>507</v>
      </c>
    </row>
    <row r="58" spans="1:15">
      <c r="A58" s="23" t="s">
        <v>269</v>
      </c>
      <c r="B58" s="23" t="s">
        <v>344</v>
      </c>
      <c r="C58" s="23">
        <v>2015</v>
      </c>
      <c r="D58" s="23" t="s">
        <v>345</v>
      </c>
      <c r="E58" s="23" t="s">
        <v>346</v>
      </c>
      <c r="F58" s="23" t="s">
        <v>267</v>
      </c>
      <c r="G58" s="23" t="s">
        <v>268</v>
      </c>
      <c r="H58" s="23" t="s">
        <v>176</v>
      </c>
      <c r="I58" s="23" t="s">
        <v>293</v>
      </c>
      <c r="J58" s="23">
        <v>0</v>
      </c>
      <c r="K58" s="23">
        <v>131634</v>
      </c>
      <c r="L58" s="23" t="s">
        <v>373</v>
      </c>
      <c r="M58" s="161" t="s">
        <v>507</v>
      </c>
    </row>
    <row r="59" spans="1:15">
      <c r="A59" s="23" t="s">
        <v>269</v>
      </c>
      <c r="B59" s="23" t="s">
        <v>344</v>
      </c>
      <c r="C59" s="23">
        <v>2015</v>
      </c>
      <c r="D59" s="23" t="s">
        <v>345</v>
      </c>
      <c r="E59" s="23" t="s">
        <v>346</v>
      </c>
      <c r="F59" s="23" t="s">
        <v>267</v>
      </c>
      <c r="G59" s="23" t="s">
        <v>268</v>
      </c>
      <c r="H59" s="23" t="s">
        <v>218</v>
      </c>
      <c r="I59" s="23" t="s">
        <v>219</v>
      </c>
      <c r="J59" s="23">
        <v>0</v>
      </c>
      <c r="K59" s="23">
        <v>991</v>
      </c>
      <c r="L59" s="23" t="s">
        <v>373</v>
      </c>
      <c r="M59" s="161" t="s">
        <v>507</v>
      </c>
      <c r="O59" s="161"/>
    </row>
    <row r="60" spans="1:15">
      <c r="A60" s="23" t="s">
        <v>269</v>
      </c>
      <c r="B60" s="23" t="s">
        <v>344</v>
      </c>
      <c r="C60" s="23">
        <v>2015</v>
      </c>
      <c r="D60" s="23" t="s">
        <v>345</v>
      </c>
      <c r="E60" s="23" t="s">
        <v>346</v>
      </c>
      <c r="F60" s="23" t="s">
        <v>267</v>
      </c>
      <c r="G60" s="23" t="s">
        <v>268</v>
      </c>
      <c r="H60" s="23" t="s">
        <v>192</v>
      </c>
      <c r="I60" s="23" t="s">
        <v>193</v>
      </c>
      <c r="J60" s="23">
        <v>0</v>
      </c>
      <c r="K60" s="23">
        <v>630</v>
      </c>
      <c r="L60" s="23" t="s">
        <v>373</v>
      </c>
      <c r="M60" s="161" t="s">
        <v>507</v>
      </c>
    </row>
    <row r="61" spans="1:15">
      <c r="A61" s="23" t="s">
        <v>269</v>
      </c>
      <c r="B61" s="23" t="s">
        <v>344</v>
      </c>
      <c r="C61" s="23">
        <v>2015</v>
      </c>
      <c r="D61" s="23" t="s">
        <v>345</v>
      </c>
      <c r="E61" s="23" t="s">
        <v>346</v>
      </c>
      <c r="F61" s="23" t="s">
        <v>267</v>
      </c>
      <c r="G61" s="23" t="s">
        <v>268</v>
      </c>
      <c r="H61" s="23" t="s">
        <v>182</v>
      </c>
      <c r="I61" s="23" t="s">
        <v>183</v>
      </c>
      <c r="J61" s="23">
        <v>0</v>
      </c>
      <c r="K61" s="23">
        <v>4893</v>
      </c>
      <c r="L61" s="23" t="s">
        <v>373</v>
      </c>
      <c r="M61" s="161" t="s">
        <v>507</v>
      </c>
    </row>
    <row r="62" spans="1:15">
      <c r="A62" s="23" t="s">
        <v>269</v>
      </c>
      <c r="B62" s="23" t="s">
        <v>344</v>
      </c>
      <c r="C62" s="23">
        <v>2015</v>
      </c>
      <c r="D62" s="23" t="s">
        <v>345</v>
      </c>
      <c r="E62" s="23" t="s">
        <v>346</v>
      </c>
      <c r="F62" s="23" t="s">
        <v>267</v>
      </c>
      <c r="G62" s="23" t="s">
        <v>268</v>
      </c>
      <c r="H62" s="23" t="s">
        <v>186</v>
      </c>
      <c r="I62" s="23" t="s">
        <v>187</v>
      </c>
      <c r="J62" s="23">
        <v>0</v>
      </c>
      <c r="K62" s="23">
        <v>21623</v>
      </c>
      <c r="L62" s="23" t="s">
        <v>373</v>
      </c>
      <c r="M62" s="161" t="s">
        <v>507</v>
      </c>
    </row>
    <row r="63" spans="1:15">
      <c r="A63" s="23" t="s">
        <v>269</v>
      </c>
      <c r="B63" s="23" t="s">
        <v>344</v>
      </c>
      <c r="C63" s="23">
        <v>2015</v>
      </c>
      <c r="D63" s="23" t="s">
        <v>345</v>
      </c>
      <c r="E63" s="23" t="s">
        <v>346</v>
      </c>
      <c r="F63" s="23" t="s">
        <v>267</v>
      </c>
      <c r="G63" s="23" t="s">
        <v>268</v>
      </c>
      <c r="H63" s="23" t="s">
        <v>188</v>
      </c>
      <c r="I63" s="23" t="s">
        <v>189</v>
      </c>
      <c r="J63" s="23">
        <v>0</v>
      </c>
      <c r="K63" s="23">
        <v>123</v>
      </c>
      <c r="L63" s="23" t="s">
        <v>373</v>
      </c>
      <c r="M63" s="161" t="s">
        <v>507</v>
      </c>
    </row>
    <row r="64" spans="1:15">
      <c r="A64" s="23" t="s">
        <v>269</v>
      </c>
      <c r="B64" s="23" t="s">
        <v>344</v>
      </c>
      <c r="C64" s="23">
        <v>2015</v>
      </c>
      <c r="D64" s="23" t="s">
        <v>345</v>
      </c>
      <c r="E64" s="23" t="s">
        <v>346</v>
      </c>
      <c r="F64" s="23" t="s">
        <v>267</v>
      </c>
      <c r="G64" s="23" t="s">
        <v>268</v>
      </c>
      <c r="H64" s="23" t="s">
        <v>252</v>
      </c>
      <c r="I64" s="23" t="s">
        <v>253</v>
      </c>
      <c r="J64" s="23">
        <v>0</v>
      </c>
      <c r="K64" s="23">
        <v>-161570</v>
      </c>
      <c r="L64" s="23" t="s">
        <v>373</v>
      </c>
      <c r="M64" s="161" t="s">
        <v>507</v>
      </c>
    </row>
    <row r="65" spans="1:14">
      <c r="A65" s="23" t="s">
        <v>269</v>
      </c>
      <c r="B65" s="23" t="s">
        <v>344</v>
      </c>
      <c r="C65" s="23">
        <v>2015</v>
      </c>
      <c r="D65" s="23" t="s">
        <v>345</v>
      </c>
      <c r="E65" s="23" t="s">
        <v>346</v>
      </c>
      <c r="F65" s="23" t="s">
        <v>267</v>
      </c>
      <c r="G65" s="23" t="s">
        <v>268</v>
      </c>
      <c r="H65" s="23" t="s">
        <v>158</v>
      </c>
      <c r="I65" s="23" t="s">
        <v>159</v>
      </c>
      <c r="J65" s="23">
        <v>0</v>
      </c>
      <c r="K65" s="23">
        <v>85122</v>
      </c>
      <c r="L65" s="23" t="s">
        <v>373</v>
      </c>
      <c r="M65" s="161" t="s">
        <v>507</v>
      </c>
    </row>
    <row r="66" spans="1:14">
      <c r="A66" s="23" t="s">
        <v>269</v>
      </c>
      <c r="B66" s="23" t="s">
        <v>344</v>
      </c>
      <c r="C66" s="23">
        <v>2015</v>
      </c>
      <c r="D66" s="23" t="s">
        <v>345</v>
      </c>
      <c r="E66" s="23" t="s">
        <v>346</v>
      </c>
      <c r="F66" s="23" t="s">
        <v>267</v>
      </c>
      <c r="G66" s="23" t="s">
        <v>268</v>
      </c>
      <c r="H66" s="23" t="s">
        <v>180</v>
      </c>
      <c r="I66" s="23" t="s">
        <v>181</v>
      </c>
      <c r="J66" s="23">
        <v>0</v>
      </c>
      <c r="K66" s="23">
        <v>16697</v>
      </c>
      <c r="L66" s="23" t="s">
        <v>373</v>
      </c>
      <c r="M66" s="161" t="s">
        <v>507</v>
      </c>
    </row>
    <row r="67" spans="1:14">
      <c r="A67" s="23" t="s">
        <v>269</v>
      </c>
      <c r="B67" s="23" t="s">
        <v>344</v>
      </c>
      <c r="C67" s="23">
        <v>2015</v>
      </c>
      <c r="D67" s="23" t="s">
        <v>345</v>
      </c>
      <c r="E67" s="23" t="s">
        <v>346</v>
      </c>
      <c r="F67" s="23" t="s">
        <v>267</v>
      </c>
      <c r="G67" s="23" t="s">
        <v>268</v>
      </c>
      <c r="H67" s="23" t="s">
        <v>194</v>
      </c>
      <c r="I67" s="23" t="s">
        <v>195</v>
      </c>
      <c r="J67" s="23">
        <v>0</v>
      </c>
      <c r="K67" s="23">
        <v>131</v>
      </c>
      <c r="L67" s="23" t="s">
        <v>373</v>
      </c>
      <c r="M67" s="161" t="s">
        <v>507</v>
      </c>
    </row>
    <row r="68" spans="1:14">
      <c r="A68" s="23" t="s">
        <v>269</v>
      </c>
      <c r="B68" s="23" t="s">
        <v>344</v>
      </c>
      <c r="C68" s="23">
        <v>2015</v>
      </c>
      <c r="D68" s="23" t="s">
        <v>345</v>
      </c>
      <c r="E68" s="23" t="s">
        <v>346</v>
      </c>
      <c r="F68" s="23" t="s">
        <v>267</v>
      </c>
      <c r="G68" s="23" t="s">
        <v>268</v>
      </c>
      <c r="H68" s="23" t="s">
        <v>202</v>
      </c>
      <c r="I68" s="23" t="s">
        <v>203</v>
      </c>
      <c r="J68" s="23">
        <v>0</v>
      </c>
      <c r="K68" s="23">
        <v>125</v>
      </c>
      <c r="L68" s="23" t="s">
        <v>373</v>
      </c>
      <c r="M68" s="161" t="s">
        <v>507</v>
      </c>
    </row>
    <row r="69" spans="1:14">
      <c r="A69" s="23" t="s">
        <v>269</v>
      </c>
      <c r="B69" s="23" t="s">
        <v>344</v>
      </c>
      <c r="C69" s="23">
        <v>2015</v>
      </c>
      <c r="D69" s="23" t="s">
        <v>345</v>
      </c>
      <c r="E69" s="23" t="s">
        <v>346</v>
      </c>
      <c r="F69" s="23" t="s">
        <v>267</v>
      </c>
      <c r="G69" s="23" t="s">
        <v>268</v>
      </c>
      <c r="H69" s="23" t="s">
        <v>212</v>
      </c>
      <c r="I69" s="23" t="s">
        <v>213</v>
      </c>
      <c r="J69" s="23">
        <v>0</v>
      </c>
      <c r="K69" s="23">
        <v>22654</v>
      </c>
      <c r="L69" s="23" t="s">
        <v>373</v>
      </c>
      <c r="M69" s="161" t="s">
        <v>507</v>
      </c>
    </row>
    <row r="70" spans="1:14">
      <c r="A70" s="23" t="s">
        <v>269</v>
      </c>
      <c r="B70" s="23" t="s">
        <v>344</v>
      </c>
      <c r="C70" s="23">
        <v>2015</v>
      </c>
      <c r="D70" s="23" t="s">
        <v>345</v>
      </c>
      <c r="E70" s="23" t="s">
        <v>346</v>
      </c>
      <c r="F70" s="23" t="s">
        <v>267</v>
      </c>
      <c r="G70" s="23" t="s">
        <v>268</v>
      </c>
      <c r="H70" s="23" t="s">
        <v>220</v>
      </c>
      <c r="I70" s="23" t="s">
        <v>221</v>
      </c>
      <c r="J70" s="23">
        <v>0</v>
      </c>
      <c r="K70" s="23">
        <v>517</v>
      </c>
      <c r="L70" s="23" t="s">
        <v>373</v>
      </c>
      <c r="M70" s="161" t="s">
        <v>507</v>
      </c>
    </row>
    <row r="71" spans="1:14">
      <c r="A71" s="23" t="s">
        <v>269</v>
      </c>
      <c r="B71" s="23" t="s">
        <v>344</v>
      </c>
      <c r="C71" s="23">
        <v>2015</v>
      </c>
      <c r="D71" s="23" t="s">
        <v>345</v>
      </c>
      <c r="E71" s="23" t="s">
        <v>346</v>
      </c>
      <c r="F71" s="23" t="s">
        <v>267</v>
      </c>
      <c r="G71" s="23" t="s">
        <v>268</v>
      </c>
      <c r="H71" s="23" t="s">
        <v>162</v>
      </c>
      <c r="I71" s="23" t="s">
        <v>163</v>
      </c>
      <c r="J71" s="23">
        <v>0</v>
      </c>
      <c r="K71" s="23">
        <v>10573</v>
      </c>
      <c r="L71" s="23" t="s">
        <v>373</v>
      </c>
      <c r="M71" s="161" t="s">
        <v>507</v>
      </c>
    </row>
    <row r="72" spans="1:14">
      <c r="A72" s="23" t="s">
        <v>269</v>
      </c>
      <c r="B72" s="23" t="s">
        <v>344</v>
      </c>
      <c r="C72" s="23">
        <v>2015</v>
      </c>
      <c r="D72" s="23" t="s">
        <v>345</v>
      </c>
      <c r="E72" s="23" t="s">
        <v>346</v>
      </c>
      <c r="F72" s="23" t="s">
        <v>267</v>
      </c>
      <c r="G72" s="23" t="s">
        <v>268</v>
      </c>
      <c r="H72" s="23" t="s">
        <v>222</v>
      </c>
      <c r="I72" s="23" t="s">
        <v>223</v>
      </c>
      <c r="J72" s="23">
        <v>0</v>
      </c>
      <c r="K72" s="23">
        <v>1508</v>
      </c>
      <c r="L72" s="23" t="s">
        <v>373</v>
      </c>
      <c r="M72" s="161" t="s">
        <v>507</v>
      </c>
      <c r="N72" s="23"/>
    </row>
    <row r="73" spans="1:14">
      <c r="A73" s="23" t="s">
        <v>269</v>
      </c>
      <c r="B73" s="23" t="s">
        <v>344</v>
      </c>
      <c r="C73" s="23">
        <v>2015</v>
      </c>
      <c r="D73" s="23" t="s">
        <v>345</v>
      </c>
      <c r="E73" s="23" t="s">
        <v>346</v>
      </c>
      <c r="F73" s="23" t="s">
        <v>267</v>
      </c>
      <c r="G73" s="23" t="s">
        <v>268</v>
      </c>
      <c r="H73" s="23" t="s">
        <v>224</v>
      </c>
      <c r="I73" s="23" t="s">
        <v>225</v>
      </c>
      <c r="J73" s="23">
        <v>0</v>
      </c>
      <c r="K73" s="23">
        <v>41022.380400000002</v>
      </c>
      <c r="L73" s="23" t="s">
        <v>373</v>
      </c>
      <c r="M73" s="161" t="s">
        <v>507</v>
      </c>
    </row>
    <row r="74" spans="1:14">
      <c r="A74" s="23" t="s">
        <v>269</v>
      </c>
      <c r="B74" s="23" t="s">
        <v>344</v>
      </c>
      <c r="C74" s="23">
        <v>2015</v>
      </c>
      <c r="D74" s="23" t="s">
        <v>345</v>
      </c>
      <c r="E74" s="23" t="s">
        <v>346</v>
      </c>
      <c r="F74" s="23" t="s">
        <v>267</v>
      </c>
      <c r="G74" s="23" t="s">
        <v>268</v>
      </c>
      <c r="H74" s="23" t="s">
        <v>168</v>
      </c>
      <c r="I74" s="23" t="s">
        <v>169</v>
      </c>
      <c r="J74" s="23">
        <v>0</v>
      </c>
      <c r="K74" s="23">
        <v>10014</v>
      </c>
      <c r="L74" s="23" t="s">
        <v>373</v>
      </c>
      <c r="M74" s="161" t="s">
        <v>507</v>
      </c>
    </row>
    <row r="75" spans="1:14">
      <c r="A75" s="23" t="s">
        <v>269</v>
      </c>
      <c r="B75" s="23" t="s">
        <v>344</v>
      </c>
      <c r="C75" s="23">
        <v>2015</v>
      </c>
      <c r="D75" s="23" t="s">
        <v>345</v>
      </c>
      <c r="E75" s="23" t="s">
        <v>346</v>
      </c>
      <c r="F75" s="23" t="s">
        <v>267</v>
      </c>
      <c r="G75" s="23" t="s">
        <v>268</v>
      </c>
      <c r="H75" s="23" t="s">
        <v>166</v>
      </c>
      <c r="I75" s="23" t="s">
        <v>167</v>
      </c>
      <c r="J75" s="23">
        <v>0</v>
      </c>
      <c r="K75" s="23">
        <v>95695</v>
      </c>
      <c r="L75" s="23" t="s">
        <v>373</v>
      </c>
      <c r="M75" s="161" t="s">
        <v>507</v>
      </c>
    </row>
    <row r="76" spans="1:14">
      <c r="A76" s="23" t="s">
        <v>269</v>
      </c>
      <c r="B76" s="23" t="s">
        <v>344</v>
      </c>
      <c r="C76" s="23">
        <v>2015</v>
      </c>
      <c r="D76" s="23" t="s">
        <v>345</v>
      </c>
      <c r="E76" s="23" t="s">
        <v>346</v>
      </c>
      <c r="F76" s="23" t="s">
        <v>267</v>
      </c>
      <c r="G76" s="23" t="s">
        <v>268</v>
      </c>
      <c r="H76" s="23" t="s">
        <v>164</v>
      </c>
      <c r="I76" s="23" t="s">
        <v>165</v>
      </c>
      <c r="J76" s="23">
        <v>0</v>
      </c>
      <c r="K76" s="23">
        <v>10573</v>
      </c>
      <c r="L76" s="23" t="s">
        <v>373</v>
      </c>
      <c r="M76" s="161" t="s">
        <v>507</v>
      </c>
    </row>
    <row r="77" spans="1:14">
      <c r="A77" s="23" t="s">
        <v>269</v>
      </c>
      <c r="B77" s="23" t="s">
        <v>344</v>
      </c>
      <c r="C77" s="23">
        <v>2015</v>
      </c>
      <c r="D77" s="23" t="s">
        <v>345</v>
      </c>
      <c r="E77" s="23" t="s">
        <v>346</v>
      </c>
      <c r="F77" s="23" t="s">
        <v>267</v>
      </c>
      <c r="G77" s="23" t="s">
        <v>268</v>
      </c>
      <c r="H77" s="23" t="s">
        <v>236</v>
      </c>
      <c r="I77" s="23" t="s">
        <v>237</v>
      </c>
      <c r="J77" s="23">
        <v>0</v>
      </c>
      <c r="K77" s="23">
        <v>-72652.380399999995</v>
      </c>
      <c r="L77" s="23" t="s">
        <v>373</v>
      </c>
      <c r="M77" s="161" t="s">
        <v>507</v>
      </c>
    </row>
    <row r="78" spans="1:14">
      <c r="A78" s="23" t="s">
        <v>269</v>
      </c>
      <c r="B78" s="23" t="s">
        <v>344</v>
      </c>
      <c r="C78" s="23">
        <v>2015</v>
      </c>
      <c r="D78" s="23" t="s">
        <v>345</v>
      </c>
      <c r="E78" s="23" t="s">
        <v>346</v>
      </c>
      <c r="F78" s="23" t="s">
        <v>267</v>
      </c>
      <c r="G78" s="23" t="s">
        <v>268</v>
      </c>
      <c r="H78" s="23" t="s">
        <v>226</v>
      </c>
      <c r="I78" s="23" t="s">
        <v>227</v>
      </c>
      <c r="J78" s="23">
        <v>0</v>
      </c>
      <c r="K78" s="23">
        <v>335314.38040000002</v>
      </c>
      <c r="L78" s="23" t="s">
        <v>373</v>
      </c>
      <c r="M78" s="161" t="s">
        <v>507</v>
      </c>
    </row>
    <row r="79" spans="1:14">
      <c r="A79" s="23" t="s">
        <v>269</v>
      </c>
      <c r="B79" s="23" t="s">
        <v>344</v>
      </c>
      <c r="C79" s="23">
        <v>2015</v>
      </c>
      <c r="D79" s="23" t="s">
        <v>345</v>
      </c>
      <c r="E79" s="23" t="s">
        <v>346</v>
      </c>
      <c r="F79" s="23" t="s">
        <v>267</v>
      </c>
      <c r="G79" s="23" t="s">
        <v>268</v>
      </c>
      <c r="H79" s="23" t="s">
        <v>204</v>
      </c>
      <c r="I79" s="23" t="s">
        <v>205</v>
      </c>
      <c r="J79" s="23">
        <v>0</v>
      </c>
      <c r="K79" s="23">
        <v>22</v>
      </c>
      <c r="L79" s="23" t="s">
        <v>373</v>
      </c>
      <c r="M79" s="161" t="s">
        <v>507</v>
      </c>
    </row>
    <row r="80" spans="1:14">
      <c r="A80" s="23" t="s">
        <v>269</v>
      </c>
      <c r="B80" s="23" t="s">
        <v>344</v>
      </c>
      <c r="C80" s="23">
        <v>2015</v>
      </c>
      <c r="D80" s="23" t="s">
        <v>345</v>
      </c>
      <c r="E80" s="23" t="s">
        <v>346</v>
      </c>
      <c r="F80" s="23" t="s">
        <v>267</v>
      </c>
      <c r="G80" s="23" t="s">
        <v>268</v>
      </c>
      <c r="H80" s="23" t="s">
        <v>147</v>
      </c>
      <c r="I80" s="23" t="s">
        <v>148</v>
      </c>
      <c r="J80" s="23">
        <v>0</v>
      </c>
      <c r="K80" s="23">
        <v>161570</v>
      </c>
      <c r="L80" s="23" t="s">
        <v>373</v>
      </c>
      <c r="M80" s="161" t="s">
        <v>507</v>
      </c>
    </row>
    <row r="81" spans="1:15">
      <c r="A81" s="23" t="s">
        <v>269</v>
      </c>
      <c r="B81" s="23" t="s">
        <v>344</v>
      </c>
      <c r="C81" s="23">
        <v>2015</v>
      </c>
      <c r="D81" s="23" t="s">
        <v>345</v>
      </c>
      <c r="E81" s="23" t="s">
        <v>346</v>
      </c>
      <c r="F81" s="23" t="s">
        <v>267</v>
      </c>
      <c r="G81" s="23" t="s">
        <v>268</v>
      </c>
      <c r="H81" s="23" t="s">
        <v>153</v>
      </c>
      <c r="I81" s="23" t="s">
        <v>154</v>
      </c>
      <c r="J81" s="23">
        <v>0</v>
      </c>
      <c r="K81" s="23">
        <v>262662</v>
      </c>
      <c r="L81" s="23" t="s">
        <v>373</v>
      </c>
      <c r="M81" s="161" t="s">
        <v>507</v>
      </c>
    </row>
    <row r="82" spans="1:15">
      <c r="A82" s="23" t="s">
        <v>269</v>
      </c>
      <c r="B82" s="23" t="s">
        <v>344</v>
      </c>
      <c r="C82" s="23">
        <v>2015</v>
      </c>
      <c r="D82" s="23" t="s">
        <v>345</v>
      </c>
      <c r="E82" s="23" t="s">
        <v>346</v>
      </c>
      <c r="F82" s="23" t="s">
        <v>267</v>
      </c>
      <c r="G82" s="23" t="s">
        <v>268</v>
      </c>
      <c r="H82" s="23" t="s">
        <v>156</v>
      </c>
      <c r="I82" s="23" t="s">
        <v>157</v>
      </c>
      <c r="J82" s="23">
        <v>2.4940000000000002</v>
      </c>
      <c r="K82" s="23">
        <v>85122</v>
      </c>
      <c r="L82" s="23" t="s">
        <v>373</v>
      </c>
      <c r="M82" s="161" t="s">
        <v>507</v>
      </c>
      <c r="O82" s="161"/>
    </row>
    <row r="83" spans="1:15">
      <c r="A83" s="23" t="s">
        <v>269</v>
      </c>
      <c r="B83" s="23" t="s">
        <v>344</v>
      </c>
      <c r="C83" s="23">
        <v>2015</v>
      </c>
      <c r="D83" s="23" t="s">
        <v>345</v>
      </c>
      <c r="E83" s="23" t="s">
        <v>346</v>
      </c>
      <c r="F83" s="23" t="s">
        <v>267</v>
      </c>
      <c r="G83" s="23" t="s">
        <v>268</v>
      </c>
      <c r="H83" s="23" t="s">
        <v>15</v>
      </c>
      <c r="I83" s="23" t="s">
        <v>16</v>
      </c>
      <c r="J83" s="23">
        <v>4.0000000000000001E-3</v>
      </c>
      <c r="K83" s="23">
        <v>130</v>
      </c>
      <c r="L83" s="23" t="s">
        <v>373</v>
      </c>
      <c r="M83" s="161" t="s">
        <v>507</v>
      </c>
      <c r="N83" s="23"/>
    </row>
    <row r="84" spans="1:15">
      <c r="A84" s="23" t="s">
        <v>269</v>
      </c>
      <c r="B84" s="23" t="s">
        <v>344</v>
      </c>
      <c r="C84" s="23">
        <v>2015</v>
      </c>
      <c r="D84" s="23" t="s">
        <v>345</v>
      </c>
      <c r="E84" s="23" t="s">
        <v>346</v>
      </c>
      <c r="F84" s="23" t="s">
        <v>267</v>
      </c>
      <c r="G84" s="23" t="s">
        <v>268</v>
      </c>
      <c r="H84" s="23" t="s">
        <v>143</v>
      </c>
      <c r="I84" s="23" t="s">
        <v>144</v>
      </c>
      <c r="J84" s="23">
        <v>0</v>
      </c>
      <c r="K84" s="23">
        <v>101092</v>
      </c>
      <c r="L84" s="23" t="s">
        <v>373</v>
      </c>
      <c r="M84" s="161" t="s">
        <v>507</v>
      </c>
    </row>
    <row r="85" spans="1:15">
      <c r="A85" s="23" t="s">
        <v>269</v>
      </c>
      <c r="B85" s="23" t="s">
        <v>344</v>
      </c>
      <c r="C85" s="23">
        <v>2015</v>
      </c>
      <c r="D85" s="23" t="s">
        <v>345</v>
      </c>
      <c r="E85" s="23" t="s">
        <v>346</v>
      </c>
      <c r="F85" s="23" t="s">
        <v>267</v>
      </c>
      <c r="G85" s="23" t="s">
        <v>268</v>
      </c>
      <c r="H85" s="23" t="s">
        <v>139</v>
      </c>
      <c r="I85" s="23" t="s">
        <v>140</v>
      </c>
      <c r="J85" s="23">
        <v>0</v>
      </c>
      <c r="K85" s="23">
        <v>58546</v>
      </c>
      <c r="L85" s="23" t="s">
        <v>373</v>
      </c>
      <c r="M85" s="161" t="s">
        <v>507</v>
      </c>
    </row>
    <row r="86" spans="1:15">
      <c r="A86" s="23" t="s">
        <v>269</v>
      </c>
      <c r="B86" s="23" t="s">
        <v>344</v>
      </c>
      <c r="C86" s="23">
        <v>2015</v>
      </c>
      <c r="D86" s="23" t="s">
        <v>345</v>
      </c>
      <c r="E86" s="23" t="s">
        <v>346</v>
      </c>
      <c r="F86" s="23" t="s">
        <v>267</v>
      </c>
      <c r="G86" s="23" t="s">
        <v>268</v>
      </c>
      <c r="H86" s="23" t="s">
        <v>133</v>
      </c>
      <c r="I86" s="23" t="s">
        <v>134</v>
      </c>
      <c r="J86" s="23">
        <v>0</v>
      </c>
      <c r="K86" s="23">
        <v>12414</v>
      </c>
      <c r="L86" s="23" t="s">
        <v>373</v>
      </c>
      <c r="M86" s="161" t="s">
        <v>507</v>
      </c>
    </row>
    <row r="87" spans="1:15">
      <c r="A87" s="23" t="s">
        <v>269</v>
      </c>
      <c r="B87" s="23" t="s">
        <v>344</v>
      </c>
      <c r="C87" s="23">
        <v>2015</v>
      </c>
      <c r="D87" s="23" t="s">
        <v>345</v>
      </c>
      <c r="E87" s="23" t="s">
        <v>346</v>
      </c>
      <c r="F87" s="23" t="s">
        <v>267</v>
      </c>
      <c r="G87" s="23" t="s">
        <v>268</v>
      </c>
      <c r="H87" s="23" t="s">
        <v>127</v>
      </c>
      <c r="I87" s="23" t="s">
        <v>128</v>
      </c>
      <c r="J87" s="23">
        <v>0</v>
      </c>
      <c r="K87" s="23">
        <v>30132</v>
      </c>
      <c r="L87" s="23" t="s">
        <v>373</v>
      </c>
      <c r="M87" s="161" t="s">
        <v>507</v>
      </c>
    </row>
    <row r="88" spans="1:15">
      <c r="A88" s="23" t="s">
        <v>269</v>
      </c>
      <c r="B88" s="23" t="s">
        <v>344</v>
      </c>
      <c r="C88" s="23">
        <v>2015</v>
      </c>
      <c r="D88" s="23" t="s">
        <v>345</v>
      </c>
      <c r="E88" s="23" t="s">
        <v>346</v>
      </c>
      <c r="F88" s="23" t="s">
        <v>267</v>
      </c>
      <c r="G88" s="23" t="s">
        <v>268</v>
      </c>
      <c r="H88" s="23" t="s">
        <v>234</v>
      </c>
      <c r="I88" s="23" t="s">
        <v>235</v>
      </c>
      <c r="J88" s="23">
        <v>0</v>
      </c>
      <c r="K88" s="23">
        <v>262662</v>
      </c>
      <c r="L88" s="23" t="s">
        <v>373</v>
      </c>
      <c r="M88" s="161" t="s">
        <v>507</v>
      </c>
    </row>
    <row r="89" spans="1:15">
      <c r="A89" s="23" t="s">
        <v>269</v>
      </c>
      <c r="B89" s="23" t="s">
        <v>344</v>
      </c>
      <c r="C89" s="23">
        <v>2015</v>
      </c>
      <c r="D89" s="23" t="s">
        <v>345</v>
      </c>
      <c r="E89" s="23" t="s">
        <v>346</v>
      </c>
      <c r="F89" s="23" t="s">
        <v>267</v>
      </c>
      <c r="G89" s="23" t="s">
        <v>268</v>
      </c>
      <c r="H89" s="23" t="s">
        <v>17</v>
      </c>
      <c r="I89" s="23" t="s">
        <v>18</v>
      </c>
      <c r="J89" s="23">
        <v>2.4900000000000002</v>
      </c>
      <c r="K89" s="23">
        <v>84992</v>
      </c>
      <c r="L89" s="23" t="s">
        <v>373</v>
      </c>
      <c r="M89" s="161" t="s">
        <v>507</v>
      </c>
    </row>
    <row r="90" spans="1:15">
      <c r="A90" s="23" t="s">
        <v>269</v>
      </c>
      <c r="B90" s="23" t="s">
        <v>264</v>
      </c>
      <c r="C90" s="23">
        <v>2015</v>
      </c>
      <c r="D90" s="23" t="s">
        <v>265</v>
      </c>
      <c r="E90" s="23" t="s">
        <v>266</v>
      </c>
      <c r="F90" s="23" t="s">
        <v>267</v>
      </c>
      <c r="G90" s="23" t="s">
        <v>268</v>
      </c>
      <c r="H90" s="23" t="s">
        <v>208</v>
      </c>
      <c r="I90" s="23" t="s">
        <v>209</v>
      </c>
      <c r="J90" s="23">
        <v>0</v>
      </c>
      <c r="K90" s="23">
        <v>6396</v>
      </c>
      <c r="L90" s="23" t="s">
        <v>372</v>
      </c>
      <c r="M90" t="s">
        <v>507</v>
      </c>
      <c r="O90" s="161"/>
    </row>
    <row r="91" spans="1:15">
      <c r="A91" s="23" t="s">
        <v>269</v>
      </c>
      <c r="B91" s="23" t="s">
        <v>264</v>
      </c>
      <c r="C91" s="23">
        <v>2015</v>
      </c>
      <c r="D91" s="23" t="s">
        <v>265</v>
      </c>
      <c r="E91" s="23" t="s">
        <v>266</v>
      </c>
      <c r="F91" s="23" t="s">
        <v>267</v>
      </c>
      <c r="G91" s="23" t="s">
        <v>268</v>
      </c>
      <c r="H91" s="23" t="s">
        <v>210</v>
      </c>
      <c r="I91" s="23" t="s">
        <v>211</v>
      </c>
      <c r="J91" s="23">
        <v>0</v>
      </c>
      <c r="K91" s="23">
        <v>5650</v>
      </c>
      <c r="L91" s="23" t="s">
        <v>372</v>
      </c>
      <c r="M91" s="161" t="s">
        <v>507</v>
      </c>
    </row>
    <row r="92" spans="1:15">
      <c r="A92" s="23" t="s">
        <v>269</v>
      </c>
      <c r="B92" s="23" t="s">
        <v>264</v>
      </c>
      <c r="C92" s="23">
        <v>2015</v>
      </c>
      <c r="D92" s="23" t="s">
        <v>265</v>
      </c>
      <c r="E92" s="23" t="s">
        <v>266</v>
      </c>
      <c r="F92" s="23" t="s">
        <v>267</v>
      </c>
      <c r="G92" s="23" t="s">
        <v>268</v>
      </c>
      <c r="H92" s="23" t="s">
        <v>212</v>
      </c>
      <c r="I92" s="23" t="s">
        <v>213</v>
      </c>
      <c r="J92" s="23">
        <v>0</v>
      </c>
      <c r="K92" s="23">
        <v>15280</v>
      </c>
      <c r="L92" s="23" t="s">
        <v>372</v>
      </c>
      <c r="M92" s="161" t="s">
        <v>507</v>
      </c>
    </row>
    <row r="93" spans="1:15">
      <c r="A93" s="23" t="s">
        <v>275</v>
      </c>
      <c r="B93" s="23" t="s">
        <v>264</v>
      </c>
      <c r="C93" s="23">
        <v>2015</v>
      </c>
      <c r="D93" s="23" t="s">
        <v>265</v>
      </c>
      <c r="E93" s="23" t="s">
        <v>266</v>
      </c>
      <c r="F93" s="23" t="s">
        <v>267</v>
      </c>
      <c r="G93" s="23" t="s">
        <v>268</v>
      </c>
      <c r="H93" s="23" t="s">
        <v>214</v>
      </c>
      <c r="I93" s="23" t="s">
        <v>215</v>
      </c>
      <c r="J93" s="23">
        <v>0</v>
      </c>
      <c r="K93" s="23">
        <v>11070</v>
      </c>
      <c r="L93" s="23" t="s">
        <v>372</v>
      </c>
      <c r="M93" s="161" t="s">
        <v>507</v>
      </c>
    </row>
    <row r="94" spans="1:15">
      <c r="A94" s="23" t="s">
        <v>275</v>
      </c>
      <c r="B94" s="23" t="s">
        <v>264</v>
      </c>
      <c r="C94" s="23">
        <v>2015</v>
      </c>
      <c r="D94" s="23" t="s">
        <v>265</v>
      </c>
      <c r="E94" s="23" t="s">
        <v>266</v>
      </c>
      <c r="F94" s="23" t="s">
        <v>267</v>
      </c>
      <c r="G94" s="23" t="s">
        <v>268</v>
      </c>
      <c r="H94" s="23" t="s">
        <v>218</v>
      </c>
      <c r="I94" s="23" t="s">
        <v>219</v>
      </c>
      <c r="J94" s="23">
        <v>0</v>
      </c>
      <c r="K94" s="23">
        <v>3580</v>
      </c>
      <c r="L94" s="23" t="s">
        <v>372</v>
      </c>
      <c r="M94" s="161" t="s">
        <v>507</v>
      </c>
    </row>
    <row r="95" spans="1:15">
      <c r="A95" s="23" t="s">
        <v>275</v>
      </c>
      <c r="B95" s="23" t="s">
        <v>264</v>
      </c>
      <c r="C95" s="23">
        <v>2015</v>
      </c>
      <c r="D95" s="23" t="s">
        <v>265</v>
      </c>
      <c r="E95" s="23" t="s">
        <v>266</v>
      </c>
      <c r="F95" s="23" t="s">
        <v>267</v>
      </c>
      <c r="G95" s="23" t="s">
        <v>268</v>
      </c>
      <c r="H95" s="23" t="s">
        <v>168</v>
      </c>
      <c r="I95" s="23" t="s">
        <v>169</v>
      </c>
      <c r="J95" s="23">
        <v>0</v>
      </c>
      <c r="K95" s="23">
        <v>16998</v>
      </c>
      <c r="L95" s="23" t="s">
        <v>372</v>
      </c>
      <c r="M95" s="161" t="s">
        <v>507</v>
      </c>
    </row>
    <row r="96" spans="1:15">
      <c r="A96" s="23" t="s">
        <v>275</v>
      </c>
      <c r="B96" s="23" t="s">
        <v>264</v>
      </c>
      <c r="C96" s="23">
        <v>2015</v>
      </c>
      <c r="D96" s="23" t="s">
        <v>265</v>
      </c>
      <c r="E96" s="23" t="s">
        <v>266</v>
      </c>
      <c r="F96" s="23" t="s">
        <v>267</v>
      </c>
      <c r="G96" s="23" t="s">
        <v>268</v>
      </c>
      <c r="H96" s="23" t="s">
        <v>222</v>
      </c>
      <c r="I96" s="23" t="s">
        <v>223</v>
      </c>
      <c r="J96" s="23">
        <v>0</v>
      </c>
      <c r="K96" s="23">
        <v>20002</v>
      </c>
      <c r="L96" s="23" t="s">
        <v>372</v>
      </c>
      <c r="M96" s="161" t="s">
        <v>507</v>
      </c>
    </row>
    <row r="97" spans="1:14">
      <c r="A97" s="23" t="s">
        <v>275</v>
      </c>
      <c r="B97" s="23" t="s">
        <v>264</v>
      </c>
      <c r="C97" s="23">
        <v>2015</v>
      </c>
      <c r="D97" s="23" t="s">
        <v>265</v>
      </c>
      <c r="E97" s="23" t="s">
        <v>266</v>
      </c>
      <c r="F97" s="23" t="s">
        <v>267</v>
      </c>
      <c r="G97" s="23" t="s">
        <v>268</v>
      </c>
      <c r="H97" s="23" t="s">
        <v>190</v>
      </c>
      <c r="I97" s="23" t="s">
        <v>191</v>
      </c>
      <c r="J97" s="23">
        <v>0</v>
      </c>
      <c r="K97" s="23">
        <v>1635</v>
      </c>
      <c r="L97" s="23" t="s">
        <v>372</v>
      </c>
      <c r="M97" s="161" t="s">
        <v>507</v>
      </c>
      <c r="N97" s="23"/>
    </row>
    <row r="98" spans="1:14">
      <c r="A98" s="23" t="s">
        <v>275</v>
      </c>
      <c r="B98" s="23" t="s">
        <v>264</v>
      </c>
      <c r="C98" s="23">
        <v>2015</v>
      </c>
      <c r="D98" s="23" t="s">
        <v>265</v>
      </c>
      <c r="E98" s="23" t="s">
        <v>266</v>
      </c>
      <c r="F98" s="23" t="s">
        <v>267</v>
      </c>
      <c r="G98" s="23" t="s">
        <v>268</v>
      </c>
      <c r="H98" s="23" t="s">
        <v>224</v>
      </c>
      <c r="I98" s="23" t="s">
        <v>225</v>
      </c>
      <c r="J98" s="23">
        <v>0</v>
      </c>
      <c r="K98" s="23">
        <v>91878.636299999998</v>
      </c>
      <c r="L98" s="23" t="s">
        <v>372</v>
      </c>
      <c r="M98" s="161" t="s">
        <v>507</v>
      </c>
    </row>
    <row r="99" spans="1:14">
      <c r="A99" s="23" t="s">
        <v>275</v>
      </c>
      <c r="B99" s="23" t="s">
        <v>264</v>
      </c>
      <c r="C99" s="23">
        <v>2015</v>
      </c>
      <c r="D99" s="23" t="s">
        <v>265</v>
      </c>
      <c r="E99" s="23" t="s">
        <v>266</v>
      </c>
      <c r="F99" s="23" t="s">
        <v>267</v>
      </c>
      <c r="G99" s="23" t="s">
        <v>268</v>
      </c>
      <c r="H99" s="23" t="s">
        <v>226</v>
      </c>
      <c r="I99" s="23" t="s">
        <v>227</v>
      </c>
      <c r="J99" s="23">
        <v>0</v>
      </c>
      <c r="K99" s="23">
        <v>703735.63630000001</v>
      </c>
      <c r="L99" s="23" t="s">
        <v>372</v>
      </c>
      <c r="M99" s="161" t="s">
        <v>507</v>
      </c>
    </row>
    <row r="100" spans="1:14">
      <c r="A100" s="23" t="s">
        <v>275</v>
      </c>
      <c r="B100" s="23" t="s">
        <v>264</v>
      </c>
      <c r="C100" s="23">
        <v>2015</v>
      </c>
      <c r="D100" s="23" t="s">
        <v>265</v>
      </c>
      <c r="E100" s="23" t="s">
        <v>266</v>
      </c>
      <c r="F100" s="23" t="s">
        <v>267</v>
      </c>
      <c r="G100" s="23" t="s">
        <v>268</v>
      </c>
      <c r="H100" s="23" t="s">
        <v>230</v>
      </c>
      <c r="I100" s="23" t="s">
        <v>231</v>
      </c>
      <c r="J100" s="23">
        <v>0</v>
      </c>
      <c r="K100" s="23">
        <v>2569</v>
      </c>
      <c r="L100" s="23" t="s">
        <v>372</v>
      </c>
      <c r="M100" s="161" t="s">
        <v>507</v>
      </c>
    </row>
    <row r="101" spans="1:14">
      <c r="A101" s="23" t="s">
        <v>275</v>
      </c>
      <c r="B101" s="23" t="s">
        <v>264</v>
      </c>
      <c r="C101" s="23">
        <v>2015</v>
      </c>
      <c r="D101" s="23" t="s">
        <v>265</v>
      </c>
      <c r="E101" s="23" t="s">
        <v>266</v>
      </c>
      <c r="F101" s="23" t="s">
        <v>267</v>
      </c>
      <c r="G101" s="23" t="s">
        <v>268</v>
      </c>
      <c r="H101" s="23" t="s">
        <v>234</v>
      </c>
      <c r="I101" s="23" t="s">
        <v>235</v>
      </c>
      <c r="J101" s="23">
        <v>0</v>
      </c>
      <c r="K101" s="23">
        <v>617520</v>
      </c>
      <c r="L101" s="23" t="s">
        <v>372</v>
      </c>
      <c r="M101" s="161" t="s">
        <v>507</v>
      </c>
    </row>
    <row r="102" spans="1:14">
      <c r="A102" s="23" t="s">
        <v>275</v>
      </c>
      <c r="B102" s="23" t="s">
        <v>264</v>
      </c>
      <c r="C102" s="23">
        <v>2015</v>
      </c>
      <c r="D102" s="23" t="s">
        <v>265</v>
      </c>
      <c r="E102" s="23" t="s">
        <v>266</v>
      </c>
      <c r="F102" s="23" t="s">
        <v>267</v>
      </c>
      <c r="G102" s="23" t="s">
        <v>268</v>
      </c>
      <c r="H102" s="23" t="s">
        <v>164</v>
      </c>
      <c r="I102" s="23" t="s">
        <v>165</v>
      </c>
      <c r="J102" s="23">
        <v>0</v>
      </c>
      <c r="K102" s="23">
        <v>6018</v>
      </c>
      <c r="L102" s="23" t="s">
        <v>372</v>
      </c>
      <c r="M102" s="161" t="s">
        <v>507</v>
      </c>
    </row>
    <row r="103" spans="1:14">
      <c r="A103" s="23" t="s">
        <v>275</v>
      </c>
      <c r="B103" s="23" t="s">
        <v>264</v>
      </c>
      <c r="C103" s="23">
        <v>2015</v>
      </c>
      <c r="D103" s="23" t="s">
        <v>265</v>
      </c>
      <c r="E103" s="23" t="s">
        <v>266</v>
      </c>
      <c r="F103" s="23" t="s">
        <v>267</v>
      </c>
      <c r="G103" s="23" t="s">
        <v>268</v>
      </c>
      <c r="H103" s="23" t="s">
        <v>166</v>
      </c>
      <c r="I103" s="23" t="s">
        <v>167</v>
      </c>
      <c r="J103" s="23">
        <v>0</v>
      </c>
      <c r="K103" s="23">
        <v>153207</v>
      </c>
      <c r="L103" s="23" t="s">
        <v>372</v>
      </c>
      <c r="M103" s="161" t="s">
        <v>507</v>
      </c>
    </row>
    <row r="104" spans="1:14">
      <c r="A104" s="23" t="s">
        <v>275</v>
      </c>
      <c r="B104" s="23" t="s">
        <v>264</v>
      </c>
      <c r="C104" s="23">
        <v>2015</v>
      </c>
      <c r="D104" s="23" t="s">
        <v>265</v>
      </c>
      <c r="E104" s="23" t="s">
        <v>266</v>
      </c>
      <c r="F104" s="23" t="s">
        <v>267</v>
      </c>
      <c r="G104" s="23" t="s">
        <v>268</v>
      </c>
      <c r="H104" s="23" t="s">
        <v>220</v>
      </c>
      <c r="I104" s="23" t="s">
        <v>221</v>
      </c>
      <c r="J104" s="23">
        <v>0</v>
      </c>
      <c r="K104" s="23">
        <v>5352</v>
      </c>
      <c r="L104" s="23" t="s">
        <v>372</v>
      </c>
      <c r="M104" s="161" t="s">
        <v>507</v>
      </c>
    </row>
    <row r="105" spans="1:14">
      <c r="A105" s="23" t="s">
        <v>275</v>
      </c>
      <c r="B105" s="23" t="s">
        <v>264</v>
      </c>
      <c r="C105" s="23">
        <v>2015</v>
      </c>
      <c r="D105" s="23" t="s">
        <v>265</v>
      </c>
      <c r="E105" s="23" t="s">
        <v>266</v>
      </c>
      <c r="F105" s="23" t="s">
        <v>267</v>
      </c>
      <c r="G105" s="23" t="s">
        <v>268</v>
      </c>
      <c r="H105" s="23" t="s">
        <v>198</v>
      </c>
      <c r="I105" s="23" t="s">
        <v>199</v>
      </c>
      <c r="J105" s="23">
        <v>0</v>
      </c>
      <c r="K105" s="23">
        <v>1599</v>
      </c>
      <c r="L105" s="23" t="s">
        <v>372</v>
      </c>
      <c r="M105" s="161" t="s">
        <v>507</v>
      </c>
    </row>
    <row r="106" spans="1:14">
      <c r="A106" s="23" t="s">
        <v>275</v>
      </c>
      <c r="B106" s="23" t="s">
        <v>264</v>
      </c>
      <c r="C106" s="23">
        <v>2015</v>
      </c>
      <c r="D106" s="23" t="s">
        <v>265</v>
      </c>
      <c r="E106" s="23" t="s">
        <v>266</v>
      </c>
      <c r="F106" s="23" t="s">
        <v>267</v>
      </c>
      <c r="G106" s="23" t="s">
        <v>268</v>
      </c>
      <c r="H106" s="23" t="s">
        <v>236</v>
      </c>
      <c r="I106" s="23" t="s">
        <v>237</v>
      </c>
      <c r="J106" s="23">
        <v>0</v>
      </c>
      <c r="K106" s="23">
        <v>-88784.636299999998</v>
      </c>
      <c r="L106" s="23" t="s">
        <v>372</v>
      </c>
      <c r="M106" s="161" t="s">
        <v>507</v>
      </c>
    </row>
    <row r="107" spans="1:14">
      <c r="A107" s="23" t="s">
        <v>275</v>
      </c>
      <c r="B107" s="23" t="s">
        <v>264</v>
      </c>
      <c r="C107" s="23">
        <v>2015</v>
      </c>
      <c r="D107" s="23" t="s">
        <v>265</v>
      </c>
      <c r="E107" s="23" t="s">
        <v>266</v>
      </c>
      <c r="F107" s="23" t="s">
        <v>267</v>
      </c>
      <c r="G107" s="23" t="s">
        <v>268</v>
      </c>
      <c r="H107" s="23" t="s">
        <v>158</v>
      </c>
      <c r="I107" s="23" t="s">
        <v>159</v>
      </c>
      <c r="J107" s="23">
        <v>0</v>
      </c>
      <c r="K107" s="23">
        <v>147189</v>
      </c>
      <c r="L107" s="23" t="s">
        <v>372</v>
      </c>
      <c r="M107" s="161" t="s">
        <v>507</v>
      </c>
    </row>
    <row r="108" spans="1:14">
      <c r="A108" s="23" t="s">
        <v>275</v>
      </c>
      <c r="B108" s="23" t="s">
        <v>264</v>
      </c>
      <c r="C108" s="23">
        <v>2015</v>
      </c>
      <c r="D108" s="23" t="s">
        <v>265</v>
      </c>
      <c r="E108" s="23" t="s">
        <v>266</v>
      </c>
      <c r="F108" s="23" t="s">
        <v>267</v>
      </c>
      <c r="G108" s="23" t="s">
        <v>268</v>
      </c>
      <c r="H108" s="23" t="s">
        <v>180</v>
      </c>
      <c r="I108" s="23" t="s">
        <v>181</v>
      </c>
      <c r="J108" s="23">
        <v>0</v>
      </c>
      <c r="K108" s="23">
        <v>173713</v>
      </c>
      <c r="L108" s="23" t="s">
        <v>372</v>
      </c>
      <c r="M108" s="161" t="s">
        <v>507</v>
      </c>
    </row>
    <row r="109" spans="1:14">
      <c r="A109" s="23" t="s">
        <v>275</v>
      </c>
      <c r="B109" s="23" t="s">
        <v>264</v>
      </c>
      <c r="C109" s="23">
        <v>2015</v>
      </c>
      <c r="D109" s="23" t="s">
        <v>265</v>
      </c>
      <c r="E109" s="23" t="s">
        <v>266</v>
      </c>
      <c r="F109" s="23" t="s">
        <v>267</v>
      </c>
      <c r="G109" s="23" t="s">
        <v>268</v>
      </c>
      <c r="H109" s="23" t="s">
        <v>178</v>
      </c>
      <c r="I109" s="23" t="s">
        <v>179</v>
      </c>
      <c r="J109" s="23">
        <v>0</v>
      </c>
      <c r="K109" s="23">
        <v>208982</v>
      </c>
      <c r="L109" s="23" t="s">
        <v>372</v>
      </c>
      <c r="M109" s="161" t="s">
        <v>507</v>
      </c>
    </row>
    <row r="110" spans="1:14">
      <c r="A110" s="23" t="s">
        <v>275</v>
      </c>
      <c r="B110" s="23" t="s">
        <v>264</v>
      </c>
      <c r="C110" s="23">
        <v>2015</v>
      </c>
      <c r="D110" s="23" t="s">
        <v>265</v>
      </c>
      <c r="E110" s="23" t="s">
        <v>266</v>
      </c>
      <c r="F110" s="23" t="s">
        <v>267</v>
      </c>
      <c r="G110" s="23" t="s">
        <v>268</v>
      </c>
      <c r="H110" s="23" t="s">
        <v>174</v>
      </c>
      <c r="I110" s="23" t="s">
        <v>175</v>
      </c>
      <c r="J110" s="23">
        <v>0</v>
      </c>
      <c r="K110" s="23">
        <v>193880</v>
      </c>
      <c r="L110" s="23" t="s">
        <v>372</v>
      </c>
      <c r="M110" s="161" t="s">
        <v>507</v>
      </c>
    </row>
    <row r="111" spans="1:14">
      <c r="A111" s="23" t="s">
        <v>275</v>
      </c>
      <c r="B111" s="23" t="s">
        <v>264</v>
      </c>
      <c r="C111" s="23">
        <v>2015</v>
      </c>
      <c r="D111" s="23" t="s">
        <v>265</v>
      </c>
      <c r="E111" s="23" t="s">
        <v>266</v>
      </c>
      <c r="F111" s="23" t="s">
        <v>267</v>
      </c>
      <c r="G111" s="23" t="s">
        <v>268</v>
      </c>
      <c r="H111" s="23" t="s">
        <v>170</v>
      </c>
      <c r="I111" s="23" t="s">
        <v>171</v>
      </c>
      <c r="J111" s="23">
        <v>0</v>
      </c>
      <c r="K111" s="23">
        <v>23675</v>
      </c>
      <c r="L111" s="23" t="s">
        <v>372</v>
      </c>
      <c r="M111" s="161" t="s">
        <v>507</v>
      </c>
    </row>
    <row r="112" spans="1:14">
      <c r="A112" s="23" t="s">
        <v>275</v>
      </c>
      <c r="B112" s="23" t="s">
        <v>264</v>
      </c>
      <c r="C112" s="23">
        <v>2015</v>
      </c>
      <c r="D112" s="23" t="s">
        <v>265</v>
      </c>
      <c r="E112" s="23" t="s">
        <v>266</v>
      </c>
      <c r="F112" s="23" t="s">
        <v>267</v>
      </c>
      <c r="G112" s="23" t="s">
        <v>268</v>
      </c>
      <c r="H112" s="23" t="s">
        <v>127</v>
      </c>
      <c r="I112" s="23" t="s">
        <v>128</v>
      </c>
      <c r="J112" s="23">
        <v>0</v>
      </c>
      <c r="K112" s="23">
        <v>143398</v>
      </c>
      <c r="L112" s="23" t="s">
        <v>372</v>
      </c>
      <c r="M112" s="161" t="s">
        <v>507</v>
      </c>
    </row>
    <row r="113" spans="1:14">
      <c r="A113" s="23" t="s">
        <v>280</v>
      </c>
      <c r="B113" s="23" t="s">
        <v>281</v>
      </c>
      <c r="C113" s="23">
        <v>2015</v>
      </c>
      <c r="D113" s="23" t="s">
        <v>282</v>
      </c>
      <c r="E113" s="23" t="s">
        <v>283</v>
      </c>
      <c r="F113" s="23" t="s">
        <v>284</v>
      </c>
      <c r="G113" s="23" t="s">
        <v>268</v>
      </c>
      <c r="H113" s="23" t="s">
        <v>224</v>
      </c>
      <c r="I113" s="23" t="s">
        <v>225</v>
      </c>
      <c r="J113" s="23">
        <v>0</v>
      </c>
      <c r="K113" s="23">
        <v>17575.372500000001</v>
      </c>
      <c r="L113" t="s">
        <v>374</v>
      </c>
    </row>
    <row r="114" spans="1:14">
      <c r="A114" s="23" t="s">
        <v>280</v>
      </c>
      <c r="B114" s="23" t="s">
        <v>281</v>
      </c>
      <c r="C114" s="23">
        <v>2015</v>
      </c>
      <c r="D114" s="23" t="s">
        <v>282</v>
      </c>
      <c r="E114" s="23" t="s">
        <v>283</v>
      </c>
      <c r="F114" s="23" t="s">
        <v>284</v>
      </c>
      <c r="G114" s="23" t="s">
        <v>268</v>
      </c>
      <c r="H114" s="23" t="s">
        <v>168</v>
      </c>
      <c r="I114" s="23" t="s">
        <v>169</v>
      </c>
      <c r="J114" s="23">
        <v>0</v>
      </c>
      <c r="K114" s="23">
        <v>8694</v>
      </c>
      <c r="L114" t="s">
        <v>374</v>
      </c>
    </row>
    <row r="115" spans="1:14">
      <c r="A115" s="23" t="s">
        <v>280</v>
      </c>
      <c r="B115" s="23" t="s">
        <v>281</v>
      </c>
      <c r="C115" s="23">
        <v>2015</v>
      </c>
      <c r="D115" s="23" t="s">
        <v>282</v>
      </c>
      <c r="E115" s="23" t="s">
        <v>283</v>
      </c>
      <c r="F115" s="23" t="s">
        <v>284</v>
      </c>
      <c r="G115" s="23" t="s">
        <v>268</v>
      </c>
      <c r="H115" s="23" t="s">
        <v>166</v>
      </c>
      <c r="I115" s="23" t="s">
        <v>167</v>
      </c>
      <c r="J115" s="23">
        <v>0</v>
      </c>
      <c r="K115" s="23">
        <v>86562</v>
      </c>
      <c r="L115" s="23" t="s">
        <v>374</v>
      </c>
    </row>
    <row r="116" spans="1:14">
      <c r="A116" s="23" t="s">
        <v>280</v>
      </c>
      <c r="B116" s="23" t="s">
        <v>281</v>
      </c>
      <c r="C116" s="23">
        <v>2015</v>
      </c>
      <c r="D116" s="23" t="s">
        <v>282</v>
      </c>
      <c r="E116" s="23" t="s">
        <v>283</v>
      </c>
      <c r="F116" s="23" t="s">
        <v>284</v>
      </c>
      <c r="G116" s="23" t="s">
        <v>268</v>
      </c>
      <c r="H116" s="23" t="s">
        <v>236</v>
      </c>
      <c r="I116" s="23" t="s">
        <v>237</v>
      </c>
      <c r="J116" s="23">
        <v>0</v>
      </c>
      <c r="K116" s="23">
        <v>-30685.372500000001</v>
      </c>
      <c r="L116" s="23" t="s">
        <v>374</v>
      </c>
    </row>
    <row r="117" spans="1:14">
      <c r="A117" s="23" t="s">
        <v>280</v>
      </c>
      <c r="B117" s="23" t="s">
        <v>264</v>
      </c>
      <c r="C117" s="23">
        <v>2015</v>
      </c>
      <c r="D117" s="23" t="s">
        <v>265</v>
      </c>
      <c r="E117" s="23" t="s">
        <v>266</v>
      </c>
      <c r="F117" s="23" t="s">
        <v>267</v>
      </c>
      <c r="G117" s="23" t="s">
        <v>268</v>
      </c>
      <c r="H117" s="23" t="s">
        <v>135</v>
      </c>
      <c r="I117" s="23" t="s">
        <v>136</v>
      </c>
      <c r="J117" s="23">
        <v>0</v>
      </c>
      <c r="K117" s="23">
        <v>62937</v>
      </c>
      <c r="L117" s="23" t="s">
        <v>372</v>
      </c>
      <c r="M117" s="161" t="s">
        <v>507</v>
      </c>
      <c r="N117" s="23"/>
    </row>
    <row r="118" spans="1:14">
      <c r="A118" s="23" t="s">
        <v>280</v>
      </c>
      <c r="B118" s="23" t="s">
        <v>281</v>
      </c>
      <c r="C118" s="23">
        <v>2015</v>
      </c>
      <c r="D118" s="23" t="s">
        <v>282</v>
      </c>
      <c r="E118" s="23" t="s">
        <v>283</v>
      </c>
      <c r="F118" s="23" t="s">
        <v>284</v>
      </c>
      <c r="G118" s="23" t="s">
        <v>268</v>
      </c>
      <c r="H118" s="23" t="s">
        <v>226</v>
      </c>
      <c r="I118" s="23" t="s">
        <v>227</v>
      </c>
      <c r="J118" s="23">
        <v>0</v>
      </c>
      <c r="K118" s="23">
        <v>125872.3725</v>
      </c>
      <c r="L118" s="23" t="s">
        <v>374</v>
      </c>
    </row>
    <row r="119" spans="1:14">
      <c r="A119" s="23" t="s">
        <v>280</v>
      </c>
      <c r="B119" s="23" t="s">
        <v>281</v>
      </c>
      <c r="C119" s="23">
        <v>2015</v>
      </c>
      <c r="D119" s="23" t="s">
        <v>282</v>
      </c>
      <c r="E119" s="23" t="s">
        <v>283</v>
      </c>
      <c r="F119" s="23" t="s">
        <v>284</v>
      </c>
      <c r="G119" s="23" t="s">
        <v>268</v>
      </c>
      <c r="H119" s="23" t="s">
        <v>158</v>
      </c>
      <c r="I119" s="23" t="s">
        <v>159</v>
      </c>
      <c r="J119" s="23">
        <v>0</v>
      </c>
      <c r="K119" s="23">
        <v>86562</v>
      </c>
      <c r="L119" s="23" t="s">
        <v>374</v>
      </c>
    </row>
    <row r="120" spans="1:14">
      <c r="A120" s="23" t="s">
        <v>280</v>
      </c>
      <c r="B120" s="23" t="s">
        <v>281</v>
      </c>
      <c r="C120" s="23">
        <v>2015</v>
      </c>
      <c r="D120" s="23" t="s">
        <v>282</v>
      </c>
      <c r="E120" s="23" t="s">
        <v>283</v>
      </c>
      <c r="F120" s="23" t="s">
        <v>284</v>
      </c>
      <c r="G120" s="23" t="s">
        <v>268</v>
      </c>
      <c r="H120" s="23" t="s">
        <v>174</v>
      </c>
      <c r="I120" s="23" t="s">
        <v>175</v>
      </c>
      <c r="J120" s="23">
        <v>0</v>
      </c>
      <c r="K120" s="23">
        <v>108297</v>
      </c>
      <c r="L120" s="23" t="s">
        <v>374</v>
      </c>
    </row>
    <row r="121" spans="1:14">
      <c r="A121" s="23" t="s">
        <v>280</v>
      </c>
      <c r="B121" s="23" t="s">
        <v>281</v>
      </c>
      <c r="C121" s="23">
        <v>2015</v>
      </c>
      <c r="D121" s="23" t="s">
        <v>282</v>
      </c>
      <c r="E121" s="23" t="s">
        <v>283</v>
      </c>
      <c r="F121" s="23" t="s">
        <v>284</v>
      </c>
      <c r="G121" s="23" t="s">
        <v>268</v>
      </c>
      <c r="H121" s="23" t="s">
        <v>170</v>
      </c>
      <c r="I121" s="23" t="s">
        <v>171</v>
      </c>
      <c r="J121" s="23">
        <v>0</v>
      </c>
      <c r="K121" s="23">
        <v>13041</v>
      </c>
      <c r="L121" s="23" t="s">
        <v>374</v>
      </c>
    </row>
    <row r="122" spans="1:14">
      <c r="A122" s="23" t="s">
        <v>280</v>
      </c>
      <c r="B122" s="23" t="s">
        <v>281</v>
      </c>
      <c r="C122" s="23">
        <v>2015</v>
      </c>
      <c r="D122" s="23" t="s">
        <v>282</v>
      </c>
      <c r="E122" s="23" t="s">
        <v>283</v>
      </c>
      <c r="F122" s="23" t="s">
        <v>284</v>
      </c>
      <c r="G122" s="23" t="s">
        <v>268</v>
      </c>
      <c r="H122" s="23" t="s">
        <v>153</v>
      </c>
      <c r="I122" s="23" t="s">
        <v>154</v>
      </c>
      <c r="J122" s="23">
        <v>0</v>
      </c>
      <c r="K122" s="23">
        <v>95187</v>
      </c>
      <c r="L122" s="23" t="s">
        <v>374</v>
      </c>
    </row>
    <row r="123" spans="1:14">
      <c r="A123" s="23" t="s">
        <v>280</v>
      </c>
      <c r="B123" s="23" t="s">
        <v>281</v>
      </c>
      <c r="C123" s="23">
        <v>2015</v>
      </c>
      <c r="D123" s="23" t="s">
        <v>282</v>
      </c>
      <c r="E123" s="23" t="s">
        <v>283</v>
      </c>
      <c r="F123" s="23" t="s">
        <v>284</v>
      </c>
      <c r="G123" s="23" t="s">
        <v>268</v>
      </c>
      <c r="H123" s="23" t="s">
        <v>143</v>
      </c>
      <c r="I123" s="23" t="s">
        <v>144</v>
      </c>
      <c r="J123" s="23">
        <v>0</v>
      </c>
      <c r="K123" s="23">
        <v>95187</v>
      </c>
      <c r="L123" s="23" t="s">
        <v>374</v>
      </c>
    </row>
    <row r="124" spans="1:14">
      <c r="A124" s="23" t="s">
        <v>280</v>
      </c>
      <c r="B124" s="23" t="s">
        <v>281</v>
      </c>
      <c r="C124" s="23">
        <v>2015</v>
      </c>
      <c r="D124" s="23" t="s">
        <v>282</v>
      </c>
      <c r="E124" s="23" t="s">
        <v>283</v>
      </c>
      <c r="F124" s="23" t="s">
        <v>284</v>
      </c>
      <c r="G124" s="23" t="s">
        <v>268</v>
      </c>
      <c r="H124" s="23" t="s">
        <v>131</v>
      </c>
      <c r="I124" s="23" t="s">
        <v>132</v>
      </c>
      <c r="J124" s="23">
        <v>0</v>
      </c>
      <c r="K124" s="23">
        <v>926</v>
      </c>
      <c r="L124" s="23" t="s">
        <v>374</v>
      </c>
    </row>
    <row r="125" spans="1:14">
      <c r="A125" s="23" t="s">
        <v>280</v>
      </c>
      <c r="B125" s="23" t="s">
        <v>281</v>
      </c>
      <c r="C125" s="23">
        <v>2015</v>
      </c>
      <c r="D125" s="23" t="s">
        <v>282</v>
      </c>
      <c r="E125" s="23" t="s">
        <v>283</v>
      </c>
      <c r="F125" s="23" t="s">
        <v>284</v>
      </c>
      <c r="G125" s="23" t="s">
        <v>268</v>
      </c>
      <c r="H125" s="23" t="s">
        <v>127</v>
      </c>
      <c r="I125" s="23" t="s">
        <v>128</v>
      </c>
      <c r="J125" s="23">
        <v>0</v>
      </c>
      <c r="K125" s="23">
        <v>94261</v>
      </c>
      <c r="L125" s="23" t="s">
        <v>374</v>
      </c>
    </row>
    <row r="126" spans="1:14">
      <c r="A126" s="23" t="s">
        <v>280</v>
      </c>
      <c r="B126" s="23" t="s">
        <v>281</v>
      </c>
      <c r="C126" s="23">
        <v>2015</v>
      </c>
      <c r="D126" s="23" t="s">
        <v>282</v>
      </c>
      <c r="E126" s="23" t="s">
        <v>283</v>
      </c>
      <c r="F126" s="23" t="s">
        <v>284</v>
      </c>
      <c r="G126" s="23" t="s">
        <v>268</v>
      </c>
      <c r="H126" s="23" t="s">
        <v>234</v>
      </c>
      <c r="I126" s="23" t="s">
        <v>235</v>
      </c>
      <c r="J126" s="23">
        <v>0</v>
      </c>
      <c r="K126" s="23">
        <v>95187</v>
      </c>
      <c r="L126" s="23" t="s">
        <v>374</v>
      </c>
    </row>
    <row r="127" spans="1:14">
      <c r="A127" s="23" t="s">
        <v>280</v>
      </c>
      <c r="B127" s="23" t="s">
        <v>281</v>
      </c>
      <c r="C127" s="23">
        <v>2015</v>
      </c>
      <c r="D127" s="23" t="s">
        <v>282</v>
      </c>
      <c r="E127" s="23" t="s">
        <v>283</v>
      </c>
      <c r="F127" s="23" t="s">
        <v>284</v>
      </c>
      <c r="G127" s="23" t="s">
        <v>268</v>
      </c>
      <c r="H127" s="23" t="s">
        <v>9</v>
      </c>
      <c r="I127" s="23" t="s">
        <v>10</v>
      </c>
      <c r="J127" s="23">
        <v>1.1200000000000001</v>
      </c>
      <c r="K127" s="23">
        <v>44785</v>
      </c>
      <c r="L127" s="23" t="s">
        <v>374</v>
      </c>
    </row>
    <row r="128" spans="1:14">
      <c r="A128" s="23" t="s">
        <v>280</v>
      </c>
      <c r="B128" s="23" t="s">
        <v>281</v>
      </c>
      <c r="C128" s="23">
        <v>2015</v>
      </c>
      <c r="D128" s="23" t="s">
        <v>282</v>
      </c>
      <c r="E128" s="23" t="s">
        <v>283</v>
      </c>
      <c r="F128" s="23" t="s">
        <v>284</v>
      </c>
      <c r="G128" s="23" t="s">
        <v>268</v>
      </c>
      <c r="H128" s="23" t="s">
        <v>156</v>
      </c>
      <c r="I128" s="23" t="s">
        <v>157</v>
      </c>
      <c r="J128" s="23">
        <v>2.13</v>
      </c>
      <c r="K128" s="23">
        <v>86562</v>
      </c>
      <c r="L128" s="23" t="s">
        <v>374</v>
      </c>
    </row>
    <row r="129" spans="1:12">
      <c r="A129" s="23" t="s">
        <v>280</v>
      </c>
      <c r="B129" s="23" t="s">
        <v>281</v>
      </c>
      <c r="C129" s="23">
        <v>2015</v>
      </c>
      <c r="D129" s="23" t="s">
        <v>282</v>
      </c>
      <c r="E129" s="23" t="s">
        <v>283</v>
      </c>
      <c r="F129" s="23" t="s">
        <v>284</v>
      </c>
      <c r="G129" s="23" t="s">
        <v>268</v>
      </c>
      <c r="H129" s="23" t="s">
        <v>15</v>
      </c>
      <c r="I129" s="23" t="s">
        <v>16</v>
      </c>
      <c r="J129" s="23">
        <v>1.01</v>
      </c>
      <c r="K129" s="23">
        <v>41777</v>
      </c>
      <c r="L129" s="23" t="s">
        <v>374</v>
      </c>
    </row>
    <row r="130" spans="1:12">
      <c r="A130" s="23" t="s">
        <v>280</v>
      </c>
      <c r="B130" s="23" t="s">
        <v>281</v>
      </c>
      <c r="C130" s="23">
        <v>2015</v>
      </c>
      <c r="D130" s="23" t="s">
        <v>285</v>
      </c>
      <c r="E130" s="23" t="s">
        <v>286</v>
      </c>
      <c r="F130" s="23" t="s">
        <v>287</v>
      </c>
      <c r="G130" s="23" t="s">
        <v>268</v>
      </c>
      <c r="H130" s="23" t="s">
        <v>153</v>
      </c>
      <c r="I130" s="23" t="s">
        <v>154</v>
      </c>
      <c r="J130" s="23">
        <v>0</v>
      </c>
      <c r="K130" s="23">
        <v>303601</v>
      </c>
      <c r="L130" s="23" t="s">
        <v>374</v>
      </c>
    </row>
    <row r="131" spans="1:12">
      <c r="A131" s="23" t="s">
        <v>280</v>
      </c>
      <c r="B131" s="23" t="s">
        <v>281</v>
      </c>
      <c r="C131" s="23">
        <v>2015</v>
      </c>
      <c r="D131" s="23" t="s">
        <v>285</v>
      </c>
      <c r="E131" s="23" t="s">
        <v>286</v>
      </c>
      <c r="F131" s="23" t="s">
        <v>287</v>
      </c>
      <c r="G131" s="23" t="s">
        <v>268</v>
      </c>
      <c r="H131" s="23" t="s">
        <v>244</v>
      </c>
      <c r="I131" s="23" t="s">
        <v>245</v>
      </c>
      <c r="J131" s="23">
        <v>0</v>
      </c>
      <c r="K131" s="23">
        <v>117</v>
      </c>
      <c r="L131" s="23" t="s">
        <v>374</v>
      </c>
    </row>
    <row r="132" spans="1:12">
      <c r="A132" s="23" t="s">
        <v>280</v>
      </c>
      <c r="B132" s="23" t="s">
        <v>281</v>
      </c>
      <c r="C132" s="23">
        <v>2015</v>
      </c>
      <c r="D132" s="23" t="s">
        <v>285</v>
      </c>
      <c r="E132" s="23" t="s">
        <v>286</v>
      </c>
      <c r="F132" s="23" t="s">
        <v>287</v>
      </c>
      <c r="G132" s="23" t="s">
        <v>268</v>
      </c>
      <c r="H132" s="23" t="s">
        <v>246</v>
      </c>
      <c r="I132" s="23" t="s">
        <v>247</v>
      </c>
      <c r="J132" s="23">
        <v>0</v>
      </c>
      <c r="K132" s="23">
        <v>117</v>
      </c>
      <c r="L132" s="23" t="s">
        <v>374</v>
      </c>
    </row>
    <row r="133" spans="1:12">
      <c r="A133" s="23" t="s">
        <v>280</v>
      </c>
      <c r="B133" s="23" t="s">
        <v>281</v>
      </c>
      <c r="C133" s="23">
        <v>2015</v>
      </c>
      <c r="D133" s="23" t="s">
        <v>285</v>
      </c>
      <c r="E133" s="23" t="s">
        <v>286</v>
      </c>
      <c r="F133" s="23" t="s">
        <v>287</v>
      </c>
      <c r="G133" s="23" t="s">
        <v>268</v>
      </c>
      <c r="H133" s="23" t="s">
        <v>143</v>
      </c>
      <c r="I133" s="23" t="s">
        <v>144</v>
      </c>
      <c r="J133" s="23">
        <v>0</v>
      </c>
      <c r="K133" s="23">
        <v>302063</v>
      </c>
      <c r="L133" s="23" t="s">
        <v>374</v>
      </c>
    </row>
    <row r="134" spans="1:12">
      <c r="A134" s="23" t="s">
        <v>280</v>
      </c>
      <c r="B134" s="23" t="s">
        <v>281</v>
      </c>
      <c r="C134" s="23">
        <v>2015</v>
      </c>
      <c r="D134" s="23" t="s">
        <v>285</v>
      </c>
      <c r="E134" s="23" t="s">
        <v>286</v>
      </c>
      <c r="F134" s="23" t="s">
        <v>287</v>
      </c>
      <c r="G134" s="23" t="s">
        <v>268</v>
      </c>
      <c r="H134" s="23" t="s">
        <v>151</v>
      </c>
      <c r="I134" s="23" t="s">
        <v>152</v>
      </c>
      <c r="J134" s="23">
        <v>0</v>
      </c>
      <c r="K134" s="23">
        <v>1538</v>
      </c>
      <c r="L134" s="23" t="s">
        <v>374</v>
      </c>
    </row>
    <row r="135" spans="1:12">
      <c r="A135" s="23" t="s">
        <v>280</v>
      </c>
      <c r="B135" s="23" t="s">
        <v>281</v>
      </c>
      <c r="C135" s="23">
        <v>2015</v>
      </c>
      <c r="D135" s="23" t="s">
        <v>285</v>
      </c>
      <c r="E135" s="23" t="s">
        <v>286</v>
      </c>
      <c r="F135" s="23" t="s">
        <v>287</v>
      </c>
      <c r="G135" s="23" t="s">
        <v>268</v>
      </c>
      <c r="H135" s="23" t="s">
        <v>240</v>
      </c>
      <c r="I135" s="23" t="s">
        <v>241</v>
      </c>
      <c r="J135" s="23">
        <v>0</v>
      </c>
      <c r="K135" s="23">
        <v>117</v>
      </c>
      <c r="L135" s="23" t="s">
        <v>374</v>
      </c>
    </row>
    <row r="136" spans="1:12">
      <c r="A136" s="23" t="s">
        <v>280</v>
      </c>
      <c r="B136" s="23" t="s">
        <v>281</v>
      </c>
      <c r="C136" s="23">
        <v>2015</v>
      </c>
      <c r="D136" s="23" t="s">
        <v>285</v>
      </c>
      <c r="E136" s="23" t="s">
        <v>286</v>
      </c>
      <c r="F136" s="23" t="s">
        <v>287</v>
      </c>
      <c r="G136" s="23" t="s">
        <v>268</v>
      </c>
      <c r="H136" s="23" t="s">
        <v>234</v>
      </c>
      <c r="I136" s="23" t="s">
        <v>235</v>
      </c>
      <c r="J136" s="23">
        <v>0</v>
      </c>
      <c r="K136" s="23">
        <v>303601</v>
      </c>
      <c r="L136" s="23" t="s">
        <v>374</v>
      </c>
    </row>
    <row r="137" spans="1:12">
      <c r="A137" s="23" t="s">
        <v>280</v>
      </c>
      <c r="B137" s="23" t="s">
        <v>281</v>
      </c>
      <c r="C137" s="23">
        <v>2015</v>
      </c>
      <c r="D137" s="23" t="s">
        <v>285</v>
      </c>
      <c r="E137" s="23" t="s">
        <v>286</v>
      </c>
      <c r="F137" s="23" t="s">
        <v>287</v>
      </c>
      <c r="G137" s="23" t="s">
        <v>268</v>
      </c>
      <c r="H137" s="23" t="s">
        <v>236</v>
      </c>
      <c r="I137" s="23" t="s">
        <v>237</v>
      </c>
      <c r="J137" s="23">
        <v>0</v>
      </c>
      <c r="K137" s="23">
        <v>-33044.104500000001</v>
      </c>
      <c r="L137" s="23" t="s">
        <v>374</v>
      </c>
    </row>
    <row r="138" spans="1:12">
      <c r="A138" s="23" t="s">
        <v>280</v>
      </c>
      <c r="B138" s="23" t="s">
        <v>281</v>
      </c>
      <c r="C138" s="23">
        <v>2015</v>
      </c>
      <c r="D138" s="23" t="s">
        <v>285</v>
      </c>
      <c r="E138" s="23" t="s">
        <v>286</v>
      </c>
      <c r="F138" s="23" t="s">
        <v>287</v>
      </c>
      <c r="G138" s="23" t="s">
        <v>268</v>
      </c>
      <c r="H138" s="23" t="s">
        <v>164</v>
      </c>
      <c r="I138" s="23" t="s">
        <v>165</v>
      </c>
      <c r="J138" s="23">
        <v>0</v>
      </c>
      <c r="K138" s="23">
        <v>421</v>
      </c>
      <c r="L138" s="23" t="s">
        <v>374</v>
      </c>
    </row>
    <row r="139" spans="1:12">
      <c r="A139" s="23" t="s">
        <v>280</v>
      </c>
      <c r="B139" s="23" t="s">
        <v>281</v>
      </c>
      <c r="C139" s="23">
        <v>2015</v>
      </c>
      <c r="D139" s="23" t="s">
        <v>285</v>
      </c>
      <c r="E139" s="23" t="s">
        <v>286</v>
      </c>
      <c r="F139" s="23" t="s">
        <v>287</v>
      </c>
      <c r="G139" s="23" t="s">
        <v>268</v>
      </c>
      <c r="H139" s="23" t="s">
        <v>252</v>
      </c>
      <c r="I139" s="23" t="s">
        <v>253</v>
      </c>
      <c r="J139" s="23">
        <v>0</v>
      </c>
      <c r="K139" s="23">
        <v>-1421</v>
      </c>
      <c r="L139" s="23" t="s">
        <v>374</v>
      </c>
    </row>
    <row r="140" spans="1:12">
      <c r="A140" s="23" t="s">
        <v>280</v>
      </c>
      <c r="B140" s="23" t="s">
        <v>281</v>
      </c>
      <c r="C140" s="23">
        <v>2015</v>
      </c>
      <c r="D140" s="23" t="s">
        <v>285</v>
      </c>
      <c r="E140" s="23" t="s">
        <v>286</v>
      </c>
      <c r="F140" s="23" t="s">
        <v>287</v>
      </c>
      <c r="G140" s="23" t="s">
        <v>268</v>
      </c>
      <c r="H140" s="23" t="s">
        <v>168</v>
      </c>
      <c r="I140" s="23" t="s">
        <v>169</v>
      </c>
      <c r="J140" s="23">
        <v>0</v>
      </c>
      <c r="K140" s="23">
        <v>18158</v>
      </c>
      <c r="L140" s="23" t="s">
        <v>374</v>
      </c>
    </row>
    <row r="141" spans="1:12">
      <c r="A141" s="23" t="s">
        <v>280</v>
      </c>
      <c r="B141" s="23" t="s">
        <v>281</v>
      </c>
      <c r="C141" s="23">
        <v>2015</v>
      </c>
      <c r="D141" s="23" t="s">
        <v>285</v>
      </c>
      <c r="E141" s="23" t="s">
        <v>286</v>
      </c>
      <c r="F141" s="23" t="s">
        <v>287</v>
      </c>
      <c r="G141" s="23" t="s">
        <v>268</v>
      </c>
      <c r="H141" s="23" t="s">
        <v>127</v>
      </c>
      <c r="I141" s="23" t="s">
        <v>128</v>
      </c>
      <c r="J141" s="23">
        <v>0</v>
      </c>
      <c r="K141" s="23">
        <v>286382</v>
      </c>
      <c r="L141" s="23" t="s">
        <v>374</v>
      </c>
    </row>
    <row r="142" spans="1:12">
      <c r="A142" s="23" t="s">
        <v>280</v>
      </c>
      <c r="B142" s="23" t="s">
        <v>281</v>
      </c>
      <c r="C142" s="23">
        <v>2015</v>
      </c>
      <c r="D142" s="23" t="s">
        <v>285</v>
      </c>
      <c r="E142" s="23" t="s">
        <v>286</v>
      </c>
      <c r="F142" s="23" t="s">
        <v>287</v>
      </c>
      <c r="G142" s="23" t="s">
        <v>268</v>
      </c>
      <c r="H142" s="23" t="s">
        <v>131</v>
      </c>
      <c r="I142" s="23" t="s">
        <v>132</v>
      </c>
      <c r="J142" s="23">
        <v>0</v>
      </c>
      <c r="K142" s="23">
        <v>2189</v>
      </c>
      <c r="L142" s="23" t="s">
        <v>374</v>
      </c>
    </row>
    <row r="143" spans="1:12">
      <c r="A143" s="23" t="s">
        <v>280</v>
      </c>
      <c r="B143" s="23" t="s">
        <v>281</v>
      </c>
      <c r="C143" s="23">
        <v>2015</v>
      </c>
      <c r="D143" s="23" t="s">
        <v>285</v>
      </c>
      <c r="E143" s="23" t="s">
        <v>286</v>
      </c>
      <c r="F143" s="23" t="s">
        <v>287</v>
      </c>
      <c r="G143" s="23" t="s">
        <v>268</v>
      </c>
      <c r="H143" s="23" t="s">
        <v>137</v>
      </c>
      <c r="I143" s="23" t="s">
        <v>138</v>
      </c>
      <c r="J143" s="23">
        <v>0</v>
      </c>
      <c r="K143" s="23">
        <v>13492</v>
      </c>
      <c r="L143" s="23" t="s">
        <v>374</v>
      </c>
    </row>
    <row r="144" spans="1:12">
      <c r="A144" s="23" t="s">
        <v>280</v>
      </c>
      <c r="B144" s="23" t="s">
        <v>281</v>
      </c>
      <c r="C144" s="23">
        <v>2015</v>
      </c>
      <c r="D144" s="23" t="s">
        <v>285</v>
      </c>
      <c r="E144" s="23" t="s">
        <v>286</v>
      </c>
      <c r="F144" s="23" t="s">
        <v>287</v>
      </c>
      <c r="G144" s="23" t="s">
        <v>268</v>
      </c>
      <c r="H144" s="23" t="s">
        <v>166</v>
      </c>
      <c r="I144" s="23" t="s">
        <v>167</v>
      </c>
      <c r="J144" s="23">
        <v>0</v>
      </c>
      <c r="K144" s="23">
        <v>189344</v>
      </c>
      <c r="L144" s="23" t="s">
        <v>374</v>
      </c>
    </row>
    <row r="145" spans="1:14">
      <c r="A145" s="23" t="s">
        <v>280</v>
      </c>
      <c r="B145" s="23" t="s">
        <v>281</v>
      </c>
      <c r="C145" s="23">
        <v>2015</v>
      </c>
      <c r="D145" s="23" t="s">
        <v>285</v>
      </c>
      <c r="E145" s="23" t="s">
        <v>286</v>
      </c>
      <c r="F145" s="23" t="s">
        <v>287</v>
      </c>
      <c r="G145" s="23" t="s">
        <v>268</v>
      </c>
      <c r="H145" s="23" t="s">
        <v>158</v>
      </c>
      <c r="I145" s="23" t="s">
        <v>159</v>
      </c>
      <c r="J145" s="23">
        <v>0</v>
      </c>
      <c r="K145" s="23">
        <v>188923</v>
      </c>
      <c r="L145" s="23" t="s">
        <v>374</v>
      </c>
    </row>
    <row r="146" spans="1:14">
      <c r="A146" s="23" t="s">
        <v>280</v>
      </c>
      <c r="B146" s="23" t="s">
        <v>281</v>
      </c>
      <c r="C146" s="23">
        <v>2015</v>
      </c>
      <c r="D146" s="23" t="s">
        <v>285</v>
      </c>
      <c r="E146" s="23" t="s">
        <v>286</v>
      </c>
      <c r="F146" s="23" t="s">
        <v>287</v>
      </c>
      <c r="G146" s="23" t="s">
        <v>268</v>
      </c>
      <c r="H146" s="23" t="s">
        <v>170</v>
      </c>
      <c r="I146" s="23" t="s">
        <v>171</v>
      </c>
      <c r="J146" s="23">
        <v>0</v>
      </c>
      <c r="K146" s="23">
        <v>27236</v>
      </c>
      <c r="L146" s="23" t="s">
        <v>374</v>
      </c>
    </row>
    <row r="147" spans="1:14">
      <c r="A147" s="23" t="s">
        <v>280</v>
      </c>
      <c r="B147" s="23" t="s">
        <v>281</v>
      </c>
      <c r="C147" s="23">
        <v>2015</v>
      </c>
      <c r="D147" s="23" t="s">
        <v>285</v>
      </c>
      <c r="E147" s="23" t="s">
        <v>286</v>
      </c>
      <c r="F147" s="23" t="s">
        <v>287</v>
      </c>
      <c r="G147" s="23" t="s">
        <v>268</v>
      </c>
      <c r="H147" s="23" t="s">
        <v>174</v>
      </c>
      <c r="I147" s="23" t="s">
        <v>175</v>
      </c>
      <c r="J147" s="23">
        <v>0</v>
      </c>
      <c r="K147" s="23">
        <v>234738</v>
      </c>
      <c r="L147" s="23" t="s">
        <v>374</v>
      </c>
    </row>
    <row r="148" spans="1:14">
      <c r="A148" s="23" t="s">
        <v>280</v>
      </c>
      <c r="B148" s="23" t="s">
        <v>281</v>
      </c>
      <c r="C148" s="23">
        <v>2015</v>
      </c>
      <c r="D148" s="23" t="s">
        <v>285</v>
      </c>
      <c r="E148" s="23" t="s">
        <v>286</v>
      </c>
      <c r="F148" s="23" t="s">
        <v>287</v>
      </c>
      <c r="G148" s="23" t="s">
        <v>268</v>
      </c>
      <c r="H148" s="23" t="s">
        <v>176</v>
      </c>
      <c r="I148" s="23" t="s">
        <v>177</v>
      </c>
      <c r="J148" s="23">
        <v>0</v>
      </c>
      <c r="K148" s="23">
        <v>3995</v>
      </c>
      <c r="L148" s="23" t="s">
        <v>374</v>
      </c>
    </row>
    <row r="149" spans="1:14">
      <c r="A149" s="23" t="s">
        <v>280</v>
      </c>
      <c r="B149" s="23" t="s">
        <v>281</v>
      </c>
      <c r="C149" s="23">
        <v>2015</v>
      </c>
      <c r="D149" s="23" t="s">
        <v>285</v>
      </c>
      <c r="E149" s="23" t="s">
        <v>286</v>
      </c>
      <c r="F149" s="23" t="s">
        <v>287</v>
      </c>
      <c r="G149" s="23" t="s">
        <v>268</v>
      </c>
      <c r="H149" s="23" t="s">
        <v>178</v>
      </c>
      <c r="I149" s="23" t="s">
        <v>179</v>
      </c>
      <c r="J149" s="23">
        <v>0</v>
      </c>
      <c r="K149" s="23">
        <v>5358</v>
      </c>
      <c r="L149" s="23" t="s">
        <v>374</v>
      </c>
    </row>
    <row r="150" spans="1:14">
      <c r="A150" s="23" t="s">
        <v>280</v>
      </c>
      <c r="B150" s="23" t="s">
        <v>281</v>
      </c>
      <c r="C150" s="23">
        <v>2015</v>
      </c>
      <c r="D150" s="23" t="s">
        <v>285</v>
      </c>
      <c r="E150" s="23" t="s">
        <v>286</v>
      </c>
      <c r="F150" s="23" t="s">
        <v>287</v>
      </c>
      <c r="G150" s="23" t="s">
        <v>268</v>
      </c>
      <c r="H150" s="23" t="s">
        <v>180</v>
      </c>
      <c r="I150" s="23" t="s">
        <v>181</v>
      </c>
      <c r="J150" s="23">
        <v>0</v>
      </c>
      <c r="K150" s="23">
        <v>4236</v>
      </c>
      <c r="L150" s="23" t="s">
        <v>374</v>
      </c>
    </row>
    <row r="151" spans="1:14">
      <c r="A151" s="23" t="s">
        <v>280</v>
      </c>
      <c r="B151" s="23" t="s">
        <v>281</v>
      </c>
      <c r="C151" s="23">
        <v>2015</v>
      </c>
      <c r="D151" s="23" t="s">
        <v>285</v>
      </c>
      <c r="E151" s="23" t="s">
        <v>286</v>
      </c>
      <c r="F151" s="23" t="s">
        <v>287</v>
      </c>
      <c r="G151" s="23" t="s">
        <v>268</v>
      </c>
      <c r="H151" s="23" t="s">
        <v>182</v>
      </c>
      <c r="I151" s="23" t="s">
        <v>183</v>
      </c>
      <c r="J151" s="23">
        <v>0</v>
      </c>
      <c r="K151" s="23">
        <v>5718</v>
      </c>
      <c r="L151" s="23" t="s">
        <v>374</v>
      </c>
    </row>
    <row r="152" spans="1:14">
      <c r="A152" s="23" t="s">
        <v>280</v>
      </c>
      <c r="B152" s="23" t="s">
        <v>264</v>
      </c>
      <c r="C152" s="23">
        <v>2015</v>
      </c>
      <c r="D152" s="23" t="s">
        <v>265</v>
      </c>
      <c r="E152" s="23" t="s">
        <v>266</v>
      </c>
      <c r="F152" s="23" t="s">
        <v>267</v>
      </c>
      <c r="G152" s="23" t="s">
        <v>268</v>
      </c>
      <c r="H152" s="23" t="s">
        <v>139</v>
      </c>
      <c r="I152" s="23" t="s">
        <v>140</v>
      </c>
      <c r="J152" s="23">
        <v>0</v>
      </c>
      <c r="K152" s="23">
        <v>408616</v>
      </c>
      <c r="L152" s="23" t="s">
        <v>372</v>
      </c>
      <c r="M152" s="161" t="s">
        <v>507</v>
      </c>
      <c r="N152" s="23"/>
    </row>
    <row r="153" spans="1:14">
      <c r="A153" s="23" t="s">
        <v>280</v>
      </c>
      <c r="B153" s="23" t="s">
        <v>281</v>
      </c>
      <c r="C153" s="23">
        <v>2015</v>
      </c>
      <c r="D153" s="23" t="s">
        <v>285</v>
      </c>
      <c r="E153" s="23" t="s">
        <v>286</v>
      </c>
      <c r="F153" s="23" t="s">
        <v>287</v>
      </c>
      <c r="G153" s="23" t="s">
        <v>268</v>
      </c>
      <c r="H153" s="23" t="s">
        <v>188</v>
      </c>
      <c r="I153" s="23" t="s">
        <v>189</v>
      </c>
      <c r="J153" s="23">
        <v>0</v>
      </c>
      <c r="K153" s="23">
        <v>12539</v>
      </c>
      <c r="L153" s="23" t="s">
        <v>374</v>
      </c>
    </row>
    <row r="154" spans="1:14">
      <c r="A154" s="23" t="s">
        <v>280</v>
      </c>
      <c r="B154" s="23" t="s">
        <v>281</v>
      </c>
      <c r="C154" s="23">
        <v>2015</v>
      </c>
      <c r="D154" s="23" t="s">
        <v>285</v>
      </c>
      <c r="E154" s="23" t="s">
        <v>286</v>
      </c>
      <c r="F154" s="23" t="s">
        <v>287</v>
      </c>
      <c r="G154" s="23" t="s">
        <v>268</v>
      </c>
      <c r="H154" s="23" t="s">
        <v>228</v>
      </c>
      <c r="I154" s="23" t="s">
        <v>229</v>
      </c>
      <c r="J154" s="23">
        <v>0</v>
      </c>
      <c r="K154" s="23">
        <v>117</v>
      </c>
      <c r="L154" s="23" t="s">
        <v>374</v>
      </c>
    </row>
    <row r="155" spans="1:14">
      <c r="A155" s="23" t="s">
        <v>280</v>
      </c>
      <c r="B155" s="23" t="s">
        <v>281</v>
      </c>
      <c r="C155" s="23">
        <v>2015</v>
      </c>
      <c r="D155" s="23" t="s">
        <v>285</v>
      </c>
      <c r="E155" s="23" t="s">
        <v>286</v>
      </c>
      <c r="F155" s="23" t="s">
        <v>287</v>
      </c>
      <c r="G155" s="23" t="s">
        <v>268</v>
      </c>
      <c r="H155" s="23" t="s">
        <v>190</v>
      </c>
      <c r="I155" s="23" t="s">
        <v>191</v>
      </c>
      <c r="J155" s="23">
        <v>0</v>
      </c>
      <c r="K155" s="23">
        <v>922</v>
      </c>
      <c r="L155" s="23" t="s">
        <v>374</v>
      </c>
    </row>
    <row r="156" spans="1:14">
      <c r="A156" s="23" t="s">
        <v>280</v>
      </c>
      <c r="B156" s="23" t="s">
        <v>281</v>
      </c>
      <c r="C156" s="23">
        <v>2015</v>
      </c>
      <c r="D156" s="23" t="s">
        <v>285</v>
      </c>
      <c r="E156" s="23" t="s">
        <v>286</v>
      </c>
      <c r="F156" s="23" t="s">
        <v>287</v>
      </c>
      <c r="G156" s="23" t="s">
        <v>268</v>
      </c>
      <c r="H156" s="23" t="s">
        <v>192</v>
      </c>
      <c r="I156" s="23" t="s">
        <v>193</v>
      </c>
      <c r="J156" s="23">
        <v>0</v>
      </c>
      <c r="K156" s="23">
        <v>80</v>
      </c>
      <c r="L156" s="23" t="s">
        <v>374</v>
      </c>
    </row>
    <row r="157" spans="1:14">
      <c r="A157" s="23" t="s">
        <v>280</v>
      </c>
      <c r="B157" s="23" t="s">
        <v>281</v>
      </c>
      <c r="C157" s="23">
        <v>2015</v>
      </c>
      <c r="D157" s="23" t="s">
        <v>285</v>
      </c>
      <c r="E157" s="23" t="s">
        <v>286</v>
      </c>
      <c r="F157" s="23" t="s">
        <v>287</v>
      </c>
      <c r="G157" s="23" t="s">
        <v>268</v>
      </c>
      <c r="H157" s="23" t="s">
        <v>248</v>
      </c>
      <c r="I157" s="23" t="s">
        <v>249</v>
      </c>
      <c r="J157" s="23">
        <v>0</v>
      </c>
      <c r="K157" s="23">
        <v>1538</v>
      </c>
      <c r="L157" s="23" t="s">
        <v>374</v>
      </c>
    </row>
    <row r="158" spans="1:14">
      <c r="A158" s="23" t="s">
        <v>280</v>
      </c>
      <c r="B158" s="23" t="s">
        <v>281</v>
      </c>
      <c r="C158" s="23">
        <v>2015</v>
      </c>
      <c r="D158" s="23" t="s">
        <v>285</v>
      </c>
      <c r="E158" s="23" t="s">
        <v>286</v>
      </c>
      <c r="F158" s="23" t="s">
        <v>287</v>
      </c>
      <c r="G158" s="23" t="s">
        <v>268</v>
      </c>
      <c r="H158" s="23" t="s">
        <v>214</v>
      </c>
      <c r="I158" s="23" t="s">
        <v>215</v>
      </c>
      <c r="J158" s="23">
        <v>0</v>
      </c>
      <c r="K158" s="23">
        <v>3597</v>
      </c>
      <c r="L158" s="23" t="s">
        <v>374</v>
      </c>
    </row>
    <row r="159" spans="1:14">
      <c r="A159" s="23" t="s">
        <v>280</v>
      </c>
      <c r="B159" s="23" t="s">
        <v>281</v>
      </c>
      <c r="C159" s="23">
        <v>2015</v>
      </c>
      <c r="D159" s="23" t="s">
        <v>285</v>
      </c>
      <c r="E159" s="23" t="s">
        <v>286</v>
      </c>
      <c r="F159" s="23" t="s">
        <v>287</v>
      </c>
      <c r="G159" s="23" t="s">
        <v>268</v>
      </c>
      <c r="H159" s="23" t="s">
        <v>162</v>
      </c>
      <c r="I159" s="23" t="s">
        <v>163</v>
      </c>
      <c r="J159" s="23">
        <v>0</v>
      </c>
      <c r="K159" s="23">
        <v>421</v>
      </c>
      <c r="L159" s="23" t="s">
        <v>374</v>
      </c>
    </row>
    <row r="160" spans="1:14">
      <c r="A160" s="23" t="s">
        <v>280</v>
      </c>
      <c r="B160" s="23" t="s">
        <v>281</v>
      </c>
      <c r="C160" s="23">
        <v>2015</v>
      </c>
      <c r="D160" s="23" t="s">
        <v>285</v>
      </c>
      <c r="E160" s="23" t="s">
        <v>286</v>
      </c>
      <c r="F160" s="23" t="s">
        <v>287</v>
      </c>
      <c r="G160" s="23" t="s">
        <v>268</v>
      </c>
      <c r="H160" s="23" t="s">
        <v>216</v>
      </c>
      <c r="I160" s="23" t="s">
        <v>217</v>
      </c>
      <c r="J160" s="23">
        <v>0</v>
      </c>
      <c r="K160" s="23">
        <v>49</v>
      </c>
      <c r="L160" s="23" t="s">
        <v>374</v>
      </c>
    </row>
    <row r="161" spans="1:14">
      <c r="A161" s="23" t="s">
        <v>280</v>
      </c>
      <c r="B161" s="23" t="s">
        <v>357</v>
      </c>
      <c r="C161" s="23">
        <v>2015</v>
      </c>
      <c r="D161" s="23" t="s">
        <v>361</v>
      </c>
      <c r="E161" s="23" t="s">
        <v>362</v>
      </c>
      <c r="F161" s="23" t="s">
        <v>363</v>
      </c>
      <c r="G161" s="23" t="s">
        <v>268</v>
      </c>
      <c r="H161" s="23" t="s">
        <v>184</v>
      </c>
      <c r="I161" s="23" t="s">
        <v>185</v>
      </c>
      <c r="J161" s="23">
        <v>0</v>
      </c>
      <c r="K161" s="23">
        <v>32164</v>
      </c>
      <c r="L161" s="23" t="s">
        <v>377</v>
      </c>
      <c r="N161" s="23"/>
    </row>
    <row r="162" spans="1:14">
      <c r="A162" s="23" t="s">
        <v>280</v>
      </c>
      <c r="B162" s="23" t="s">
        <v>281</v>
      </c>
      <c r="C162" s="23">
        <v>2015</v>
      </c>
      <c r="D162" s="23" t="s">
        <v>285</v>
      </c>
      <c r="E162" s="23" t="s">
        <v>286</v>
      </c>
      <c r="F162" s="23" t="s">
        <v>287</v>
      </c>
      <c r="G162" s="23" t="s">
        <v>268</v>
      </c>
      <c r="H162" s="23" t="s">
        <v>202</v>
      </c>
      <c r="I162" s="23" t="s">
        <v>203</v>
      </c>
      <c r="J162" s="23">
        <v>0</v>
      </c>
      <c r="K162" s="23">
        <v>13</v>
      </c>
      <c r="L162" s="23" t="s">
        <v>374</v>
      </c>
    </row>
    <row r="163" spans="1:14">
      <c r="A163" s="23" t="s">
        <v>280</v>
      </c>
      <c r="B163" s="23" t="s">
        <v>281</v>
      </c>
      <c r="C163" s="23">
        <v>2015</v>
      </c>
      <c r="D163" s="23" t="s">
        <v>285</v>
      </c>
      <c r="E163" s="23" t="s">
        <v>286</v>
      </c>
      <c r="F163" s="23" t="s">
        <v>287</v>
      </c>
      <c r="G163" s="23" t="s">
        <v>268</v>
      </c>
      <c r="H163" s="23" t="s">
        <v>208</v>
      </c>
      <c r="I163" s="23" t="s">
        <v>209</v>
      </c>
      <c r="J163" s="23">
        <v>0</v>
      </c>
      <c r="K163" s="23">
        <v>17324</v>
      </c>
      <c r="L163" s="23" t="s">
        <v>374</v>
      </c>
    </row>
    <row r="164" spans="1:14">
      <c r="A164" s="23" t="s">
        <v>280</v>
      </c>
      <c r="B164" s="23" t="s">
        <v>281</v>
      </c>
      <c r="C164" s="23">
        <v>2015</v>
      </c>
      <c r="D164" s="23" t="s">
        <v>285</v>
      </c>
      <c r="E164" s="23" t="s">
        <v>286</v>
      </c>
      <c r="F164" s="23" t="s">
        <v>287</v>
      </c>
      <c r="G164" s="23" t="s">
        <v>268</v>
      </c>
      <c r="H164" s="23" t="s">
        <v>212</v>
      </c>
      <c r="I164" s="23" t="s">
        <v>213</v>
      </c>
      <c r="J164" s="23">
        <v>0</v>
      </c>
      <c r="K164" s="23">
        <v>31850</v>
      </c>
      <c r="L164" s="23" t="s">
        <v>374</v>
      </c>
    </row>
    <row r="165" spans="1:14">
      <c r="A165" s="23" t="s">
        <v>280</v>
      </c>
      <c r="B165" s="23" t="s">
        <v>281</v>
      </c>
      <c r="C165" s="23">
        <v>2015</v>
      </c>
      <c r="D165" s="23" t="s">
        <v>285</v>
      </c>
      <c r="E165" s="23" t="s">
        <v>286</v>
      </c>
      <c r="F165" s="23" t="s">
        <v>287</v>
      </c>
      <c r="G165" s="23" t="s">
        <v>268</v>
      </c>
      <c r="H165" s="23" t="s">
        <v>224</v>
      </c>
      <c r="I165" s="23" t="s">
        <v>225</v>
      </c>
      <c r="J165" s="23">
        <v>0</v>
      </c>
      <c r="K165" s="23">
        <v>46987.104500000001</v>
      </c>
      <c r="L165" s="23" t="s">
        <v>374</v>
      </c>
    </row>
    <row r="166" spans="1:14">
      <c r="A166" s="23" t="s">
        <v>280</v>
      </c>
      <c r="B166" s="23" t="s">
        <v>281</v>
      </c>
      <c r="C166" s="23">
        <v>2015</v>
      </c>
      <c r="D166" s="23" t="s">
        <v>285</v>
      </c>
      <c r="E166" s="23" t="s">
        <v>286</v>
      </c>
      <c r="F166" s="23" t="s">
        <v>287</v>
      </c>
      <c r="G166" s="23" t="s">
        <v>268</v>
      </c>
      <c r="H166" s="23" t="s">
        <v>196</v>
      </c>
      <c r="I166" s="23" t="s">
        <v>197</v>
      </c>
      <c r="J166" s="23">
        <v>0</v>
      </c>
      <c r="K166" s="23">
        <v>972</v>
      </c>
      <c r="L166" s="23" t="s">
        <v>374</v>
      </c>
    </row>
    <row r="167" spans="1:14">
      <c r="A167" s="23" t="s">
        <v>280</v>
      </c>
      <c r="B167" s="23" t="s">
        <v>281</v>
      </c>
      <c r="C167" s="23">
        <v>2015</v>
      </c>
      <c r="D167" s="23" t="s">
        <v>285</v>
      </c>
      <c r="E167" s="23" t="s">
        <v>286</v>
      </c>
      <c r="F167" s="23" t="s">
        <v>287</v>
      </c>
      <c r="G167" s="23" t="s">
        <v>268</v>
      </c>
      <c r="H167" s="23" t="s">
        <v>226</v>
      </c>
      <c r="I167" s="23" t="s">
        <v>227</v>
      </c>
      <c r="J167" s="23">
        <v>0</v>
      </c>
      <c r="K167" s="23">
        <v>336528.10450000002</v>
      </c>
      <c r="L167" s="23" t="s">
        <v>374</v>
      </c>
    </row>
    <row r="168" spans="1:14">
      <c r="A168" s="23" t="s">
        <v>280</v>
      </c>
      <c r="B168" s="23" t="s">
        <v>281</v>
      </c>
      <c r="C168" s="23">
        <v>2015</v>
      </c>
      <c r="D168" s="23" t="s">
        <v>285</v>
      </c>
      <c r="E168" s="23" t="s">
        <v>286</v>
      </c>
      <c r="F168" s="23" t="s">
        <v>287</v>
      </c>
      <c r="G168" s="23" t="s">
        <v>268</v>
      </c>
      <c r="H168" s="23" t="s">
        <v>222</v>
      </c>
      <c r="I168" s="23" t="s">
        <v>223</v>
      </c>
      <c r="J168" s="23">
        <v>0</v>
      </c>
      <c r="K168" s="23">
        <v>3646</v>
      </c>
      <c r="L168" s="23" t="s">
        <v>374</v>
      </c>
    </row>
    <row r="169" spans="1:14">
      <c r="A169" s="23" t="s">
        <v>280</v>
      </c>
      <c r="B169" s="23" t="s">
        <v>281</v>
      </c>
      <c r="C169" s="23">
        <v>2015</v>
      </c>
      <c r="D169" s="23" t="s">
        <v>285</v>
      </c>
      <c r="E169" s="23" t="s">
        <v>286</v>
      </c>
      <c r="F169" s="23" t="s">
        <v>287</v>
      </c>
      <c r="G169" s="23" t="s">
        <v>268</v>
      </c>
      <c r="H169" s="23" t="s">
        <v>4</v>
      </c>
      <c r="I169" s="23" t="s">
        <v>5</v>
      </c>
      <c r="J169" s="23">
        <v>0.37</v>
      </c>
      <c r="K169" s="23">
        <v>27005</v>
      </c>
      <c r="L169" s="23" t="s">
        <v>374</v>
      </c>
    </row>
    <row r="170" spans="1:14">
      <c r="A170" s="23" t="s">
        <v>280</v>
      </c>
      <c r="B170" s="23" t="s">
        <v>281</v>
      </c>
      <c r="C170" s="23">
        <v>2015</v>
      </c>
      <c r="D170" s="23" t="s">
        <v>285</v>
      </c>
      <c r="E170" s="23" t="s">
        <v>286</v>
      </c>
      <c r="F170" s="23" t="s">
        <v>287</v>
      </c>
      <c r="G170" s="23" t="s">
        <v>268</v>
      </c>
      <c r="H170" s="23" t="s">
        <v>156</v>
      </c>
      <c r="I170" s="23" t="s">
        <v>157</v>
      </c>
      <c r="J170" s="23">
        <v>3.94</v>
      </c>
      <c r="K170" s="23">
        <v>188923</v>
      </c>
      <c r="L170" s="23" t="s">
        <v>374</v>
      </c>
    </row>
    <row r="171" spans="1:14">
      <c r="A171" s="23" t="s">
        <v>280</v>
      </c>
      <c r="B171" s="23" t="s">
        <v>281</v>
      </c>
      <c r="C171" s="23">
        <v>2015</v>
      </c>
      <c r="D171" s="23" t="s">
        <v>285</v>
      </c>
      <c r="E171" s="23" t="s">
        <v>286</v>
      </c>
      <c r="F171" s="23" t="s">
        <v>287</v>
      </c>
      <c r="G171" s="23" t="s">
        <v>268</v>
      </c>
      <c r="H171" s="23" t="s">
        <v>19</v>
      </c>
      <c r="I171" s="23" t="s">
        <v>155</v>
      </c>
      <c r="J171" s="23">
        <v>0.01</v>
      </c>
      <c r="K171" s="23">
        <v>906</v>
      </c>
      <c r="L171" s="23" t="s">
        <v>374</v>
      </c>
    </row>
    <row r="172" spans="1:14">
      <c r="A172" s="23" t="s">
        <v>280</v>
      </c>
      <c r="B172" s="23" t="s">
        <v>281</v>
      </c>
      <c r="C172" s="23">
        <v>2015</v>
      </c>
      <c r="D172" s="23" t="s">
        <v>285</v>
      </c>
      <c r="E172" s="23" t="s">
        <v>286</v>
      </c>
      <c r="F172" s="23" t="s">
        <v>287</v>
      </c>
      <c r="G172" s="23" t="s">
        <v>268</v>
      </c>
      <c r="H172" s="23" t="s">
        <v>17</v>
      </c>
      <c r="I172" s="23" t="s">
        <v>18</v>
      </c>
      <c r="J172" s="23">
        <v>0.14000000000000001</v>
      </c>
      <c r="K172" s="23">
        <v>7558</v>
      </c>
      <c r="L172" s="23" t="s">
        <v>374</v>
      </c>
    </row>
    <row r="173" spans="1:14">
      <c r="A173" s="23" t="s">
        <v>280</v>
      </c>
      <c r="B173" s="23" t="s">
        <v>281</v>
      </c>
      <c r="C173" s="23">
        <v>2015</v>
      </c>
      <c r="D173" s="23" t="s">
        <v>285</v>
      </c>
      <c r="E173" s="23" t="s">
        <v>286</v>
      </c>
      <c r="F173" s="23" t="s">
        <v>287</v>
      </c>
      <c r="G173" s="23" t="s">
        <v>268</v>
      </c>
      <c r="H173" s="23" t="s">
        <v>15</v>
      </c>
      <c r="I173" s="23" t="s">
        <v>16</v>
      </c>
      <c r="J173" s="23">
        <v>3</v>
      </c>
      <c r="K173" s="23">
        <v>121429</v>
      </c>
      <c r="L173" s="23" t="s">
        <v>374</v>
      </c>
    </row>
    <row r="174" spans="1:14">
      <c r="A174" s="23" t="s">
        <v>280</v>
      </c>
      <c r="B174" s="23" t="s">
        <v>281</v>
      </c>
      <c r="C174" s="23">
        <v>2015</v>
      </c>
      <c r="D174" s="23" t="s">
        <v>285</v>
      </c>
      <c r="E174" s="23" t="s">
        <v>286</v>
      </c>
      <c r="F174" s="23" t="s">
        <v>287</v>
      </c>
      <c r="G174" s="23" t="s">
        <v>268</v>
      </c>
      <c r="H174" s="23" t="s">
        <v>11</v>
      </c>
      <c r="I174" s="23" t="s">
        <v>12</v>
      </c>
      <c r="J174" s="23">
        <v>0.03</v>
      </c>
      <c r="K174" s="23">
        <v>1664</v>
      </c>
      <c r="L174" s="23" t="s">
        <v>374</v>
      </c>
    </row>
    <row r="175" spans="1:14">
      <c r="A175" s="23" t="s">
        <v>280</v>
      </c>
      <c r="B175" s="23" t="s">
        <v>281</v>
      </c>
      <c r="C175" s="23">
        <v>2015</v>
      </c>
      <c r="D175" s="23" t="s">
        <v>285</v>
      </c>
      <c r="E175" s="23" t="s">
        <v>286</v>
      </c>
      <c r="F175" s="23" t="s">
        <v>287</v>
      </c>
      <c r="G175" s="23" t="s">
        <v>268</v>
      </c>
      <c r="H175" s="23" t="s">
        <v>0</v>
      </c>
      <c r="I175" s="23" t="s">
        <v>1</v>
      </c>
      <c r="J175" s="23">
        <v>0.39</v>
      </c>
      <c r="K175" s="23">
        <v>30361</v>
      </c>
      <c r="L175" s="23" t="s">
        <v>374</v>
      </c>
    </row>
    <row r="176" spans="1:14">
      <c r="A176" s="23" t="s">
        <v>288</v>
      </c>
      <c r="B176" s="23" t="s">
        <v>264</v>
      </c>
      <c r="C176" s="23">
        <v>2015</v>
      </c>
      <c r="D176" s="23" t="s">
        <v>265</v>
      </c>
      <c r="E176" s="23" t="s">
        <v>266</v>
      </c>
      <c r="F176" s="23" t="s">
        <v>267</v>
      </c>
      <c r="G176" s="23" t="s">
        <v>268</v>
      </c>
      <c r="H176" s="23" t="s">
        <v>143</v>
      </c>
      <c r="I176" s="23" t="s">
        <v>144</v>
      </c>
      <c r="J176" s="23">
        <v>0</v>
      </c>
      <c r="K176" s="23">
        <v>614951</v>
      </c>
      <c r="L176" t="s">
        <v>372</v>
      </c>
      <c r="M176" s="161" t="s">
        <v>507</v>
      </c>
      <c r="N176" s="23"/>
    </row>
    <row r="177" spans="1:13">
      <c r="A177" s="23" t="s">
        <v>288</v>
      </c>
      <c r="B177" s="23" t="s">
        <v>264</v>
      </c>
      <c r="C177" s="23">
        <v>2015</v>
      </c>
      <c r="D177" s="23" t="s">
        <v>265</v>
      </c>
      <c r="E177" s="23" t="s">
        <v>266</v>
      </c>
      <c r="F177" s="23" t="s">
        <v>267</v>
      </c>
      <c r="G177" s="23" t="s">
        <v>268</v>
      </c>
      <c r="H177" s="23" t="s">
        <v>149</v>
      </c>
      <c r="I177" s="23" t="s">
        <v>150</v>
      </c>
      <c r="J177" s="23">
        <v>0</v>
      </c>
      <c r="K177" s="23">
        <v>2569</v>
      </c>
      <c r="L177" t="s">
        <v>372</v>
      </c>
      <c r="M177" s="161" t="s">
        <v>507</v>
      </c>
    </row>
    <row r="178" spans="1:13">
      <c r="A178" s="23" t="s">
        <v>288</v>
      </c>
      <c r="B178" s="23" t="s">
        <v>264</v>
      </c>
      <c r="C178" s="23">
        <v>2015</v>
      </c>
      <c r="D178" s="23" t="s">
        <v>265</v>
      </c>
      <c r="E178" s="23" t="s">
        <v>266</v>
      </c>
      <c r="F178" s="23" t="s">
        <v>267</v>
      </c>
      <c r="G178" s="23" t="s">
        <v>268</v>
      </c>
      <c r="H178" s="23" t="s">
        <v>153</v>
      </c>
      <c r="I178" s="23" t="s">
        <v>154</v>
      </c>
      <c r="J178" s="23">
        <v>0</v>
      </c>
      <c r="K178" s="23">
        <v>617520</v>
      </c>
      <c r="L178" s="23" t="s">
        <v>372</v>
      </c>
      <c r="M178" s="161" t="s">
        <v>507</v>
      </c>
    </row>
    <row r="179" spans="1:13">
      <c r="A179" s="23" t="s">
        <v>288</v>
      </c>
      <c r="B179" s="23" t="s">
        <v>264</v>
      </c>
      <c r="C179" s="23">
        <v>2015</v>
      </c>
      <c r="D179" s="23" t="s">
        <v>265</v>
      </c>
      <c r="E179" s="23" t="s">
        <v>266</v>
      </c>
      <c r="F179" s="23" t="s">
        <v>267</v>
      </c>
      <c r="G179" s="23" t="s">
        <v>268</v>
      </c>
      <c r="H179" s="23" t="s">
        <v>160</v>
      </c>
      <c r="I179" s="23" t="s">
        <v>161</v>
      </c>
      <c r="J179" s="23">
        <v>0</v>
      </c>
      <c r="K179" s="23">
        <v>6018</v>
      </c>
      <c r="L179" s="23" t="s">
        <v>372</v>
      </c>
      <c r="M179" s="161" t="s">
        <v>507</v>
      </c>
    </row>
    <row r="180" spans="1:13">
      <c r="A180" s="23" t="s">
        <v>288</v>
      </c>
      <c r="B180" s="23" t="s">
        <v>264</v>
      </c>
      <c r="C180" s="23">
        <v>2015</v>
      </c>
      <c r="D180" s="23" t="s">
        <v>265</v>
      </c>
      <c r="E180" s="23" t="s">
        <v>266</v>
      </c>
      <c r="F180" s="23" t="s">
        <v>267</v>
      </c>
      <c r="G180" s="23" t="s">
        <v>268</v>
      </c>
      <c r="H180" s="23" t="s">
        <v>246</v>
      </c>
      <c r="I180" s="23" t="s">
        <v>247</v>
      </c>
      <c r="J180" s="23">
        <v>0</v>
      </c>
      <c r="K180" s="23">
        <v>2569</v>
      </c>
      <c r="L180" s="23" t="s">
        <v>372</v>
      </c>
      <c r="M180" s="161" t="s">
        <v>507</v>
      </c>
    </row>
    <row r="181" spans="1:13">
      <c r="A181" s="23" t="s">
        <v>288</v>
      </c>
      <c r="B181" s="23" t="s">
        <v>264</v>
      </c>
      <c r="C181" s="23">
        <v>2015</v>
      </c>
      <c r="D181" s="23" t="s">
        <v>265</v>
      </c>
      <c r="E181" s="23" t="s">
        <v>266</v>
      </c>
      <c r="F181" s="23" t="s">
        <v>267</v>
      </c>
      <c r="G181" s="23" t="s">
        <v>268</v>
      </c>
      <c r="H181" s="23" t="s">
        <v>248</v>
      </c>
      <c r="I181" s="23" t="s">
        <v>249</v>
      </c>
      <c r="J181" s="23">
        <v>0</v>
      </c>
      <c r="K181" s="23">
        <v>2569</v>
      </c>
      <c r="L181" s="23" t="s">
        <v>372</v>
      </c>
      <c r="M181" s="161" t="s">
        <v>507</v>
      </c>
    </row>
    <row r="182" spans="1:13">
      <c r="A182" s="23" t="s">
        <v>288</v>
      </c>
      <c r="B182" s="23" t="s">
        <v>264</v>
      </c>
      <c r="C182" s="23">
        <v>2015</v>
      </c>
      <c r="D182" s="23" t="s">
        <v>265</v>
      </c>
      <c r="E182" s="23" t="s">
        <v>266</v>
      </c>
      <c r="F182" s="23" t="s">
        <v>267</v>
      </c>
      <c r="G182" s="23" t="s">
        <v>268</v>
      </c>
      <c r="H182" s="23" t="s">
        <v>9</v>
      </c>
      <c r="I182" s="23" t="s">
        <v>10</v>
      </c>
      <c r="J182" s="23">
        <v>1</v>
      </c>
      <c r="K182" s="23">
        <v>39622</v>
      </c>
      <c r="L182" s="23" t="s">
        <v>372</v>
      </c>
      <c r="M182" s="161" t="s">
        <v>507</v>
      </c>
    </row>
    <row r="183" spans="1:13">
      <c r="A183" s="23" t="s">
        <v>288</v>
      </c>
      <c r="B183" s="23" t="s">
        <v>264</v>
      </c>
      <c r="C183" s="23">
        <v>2015</v>
      </c>
      <c r="D183" s="23" t="s">
        <v>265</v>
      </c>
      <c r="E183" s="23" t="s">
        <v>266</v>
      </c>
      <c r="F183" s="23" t="s">
        <v>267</v>
      </c>
      <c r="G183" s="23" t="s">
        <v>268</v>
      </c>
      <c r="H183" s="23" t="s">
        <v>2</v>
      </c>
      <c r="I183" s="23" t="s">
        <v>3</v>
      </c>
      <c r="J183" s="23">
        <v>0.1</v>
      </c>
      <c r="K183" s="23">
        <v>10426</v>
      </c>
      <c r="L183" s="23" t="s">
        <v>372</v>
      </c>
      <c r="M183" s="161" t="s">
        <v>507</v>
      </c>
    </row>
    <row r="184" spans="1:13">
      <c r="A184" s="23" t="s">
        <v>288</v>
      </c>
      <c r="B184" s="23" t="s">
        <v>264</v>
      </c>
      <c r="C184" s="23">
        <v>2015</v>
      </c>
      <c r="D184" s="23" t="s">
        <v>265</v>
      </c>
      <c r="E184" s="23" t="s">
        <v>266</v>
      </c>
      <c r="F184" s="23" t="s">
        <v>267</v>
      </c>
      <c r="G184" s="23" t="s">
        <v>268</v>
      </c>
      <c r="H184" s="23" t="s">
        <v>19</v>
      </c>
      <c r="I184" s="23" t="s">
        <v>155</v>
      </c>
      <c r="J184" s="23">
        <v>0.61</v>
      </c>
      <c r="K184" s="23">
        <v>30065</v>
      </c>
      <c r="L184" s="23" t="s">
        <v>372</v>
      </c>
      <c r="M184" s="161" t="s">
        <v>507</v>
      </c>
    </row>
    <row r="185" spans="1:13">
      <c r="A185" s="23" t="s">
        <v>288</v>
      </c>
      <c r="B185" s="23" t="s">
        <v>264</v>
      </c>
      <c r="C185" s="23">
        <v>2015</v>
      </c>
      <c r="D185" s="23" t="s">
        <v>265</v>
      </c>
      <c r="E185" s="23" t="s">
        <v>266</v>
      </c>
      <c r="F185" s="23" t="s">
        <v>267</v>
      </c>
      <c r="G185" s="23" t="s">
        <v>268</v>
      </c>
      <c r="H185" s="23" t="s">
        <v>156</v>
      </c>
      <c r="I185" s="23" t="s">
        <v>157</v>
      </c>
      <c r="J185" s="23">
        <v>2.65</v>
      </c>
      <c r="K185" s="23">
        <v>147189</v>
      </c>
      <c r="L185" s="23" t="s">
        <v>372</v>
      </c>
      <c r="M185" s="161" t="s">
        <v>507</v>
      </c>
    </row>
    <row r="186" spans="1:13">
      <c r="A186" s="23" t="s">
        <v>288</v>
      </c>
      <c r="B186" s="23" t="s">
        <v>264</v>
      </c>
      <c r="C186" s="23">
        <v>2015</v>
      </c>
      <c r="D186" s="23" t="s">
        <v>265</v>
      </c>
      <c r="E186" s="23" t="s">
        <v>266</v>
      </c>
      <c r="F186" s="23" t="s">
        <v>267</v>
      </c>
      <c r="G186" s="23" t="s">
        <v>268</v>
      </c>
      <c r="H186" s="23" t="s">
        <v>0</v>
      </c>
      <c r="I186" s="23" t="s">
        <v>1</v>
      </c>
      <c r="J186" s="23">
        <v>0.94</v>
      </c>
      <c r="K186" s="23">
        <v>67076</v>
      </c>
      <c r="L186" s="23" t="s">
        <v>372</v>
      </c>
      <c r="M186" s="161" t="s">
        <v>507</v>
      </c>
    </row>
    <row r="187" spans="1:13">
      <c r="A187" s="23" t="s">
        <v>288</v>
      </c>
      <c r="B187" s="23" t="s">
        <v>264</v>
      </c>
      <c r="C187" s="23">
        <v>2015</v>
      </c>
      <c r="D187" s="23" t="s">
        <v>265</v>
      </c>
      <c r="E187" s="23" t="s">
        <v>266</v>
      </c>
      <c r="F187" s="23" t="s">
        <v>267</v>
      </c>
      <c r="G187" s="23" t="s">
        <v>268</v>
      </c>
      <c r="H187" s="23" t="s">
        <v>184</v>
      </c>
      <c r="I187" s="23" t="s">
        <v>185</v>
      </c>
      <c r="J187" s="23">
        <v>0</v>
      </c>
      <c r="K187" s="23">
        <v>382695</v>
      </c>
      <c r="L187" s="23" t="s">
        <v>372</v>
      </c>
      <c r="M187" s="161" t="s">
        <v>507</v>
      </c>
    </row>
    <row r="188" spans="1:13">
      <c r="A188" s="23" t="s">
        <v>288</v>
      </c>
      <c r="B188" s="23" t="s">
        <v>264</v>
      </c>
      <c r="C188" s="23">
        <v>2015</v>
      </c>
      <c r="D188" s="23" t="s">
        <v>265</v>
      </c>
      <c r="E188" s="23" t="s">
        <v>266</v>
      </c>
      <c r="F188" s="23" t="s">
        <v>267</v>
      </c>
      <c r="G188" s="23" t="s">
        <v>268</v>
      </c>
      <c r="H188" s="23" t="s">
        <v>232</v>
      </c>
      <c r="I188" s="23" t="s">
        <v>233</v>
      </c>
      <c r="J188" s="23">
        <v>0</v>
      </c>
      <c r="K188" s="23">
        <v>706304.63630000001</v>
      </c>
      <c r="L188" s="23" t="s">
        <v>372</v>
      </c>
      <c r="M188" s="161" t="s">
        <v>507</v>
      </c>
    </row>
    <row r="189" spans="1:13">
      <c r="A189" s="23" t="s">
        <v>288</v>
      </c>
      <c r="B189" s="23" t="s">
        <v>348</v>
      </c>
      <c r="C189" s="23">
        <v>2015</v>
      </c>
      <c r="D189" s="23" t="s">
        <v>349</v>
      </c>
      <c r="E189" s="23" t="s">
        <v>350</v>
      </c>
      <c r="F189" s="23" t="s">
        <v>267</v>
      </c>
      <c r="G189" s="23" t="s">
        <v>268</v>
      </c>
      <c r="H189" s="23" t="s">
        <v>184</v>
      </c>
      <c r="I189" s="23" t="s">
        <v>185</v>
      </c>
      <c r="J189" s="23">
        <v>0</v>
      </c>
      <c r="K189" s="23">
        <v>51233</v>
      </c>
      <c r="L189" s="23" t="s">
        <v>373</v>
      </c>
      <c r="M189" t="s">
        <v>507</v>
      </c>
    </row>
    <row r="190" spans="1:13">
      <c r="A190" s="23" t="s">
        <v>288</v>
      </c>
      <c r="B190" s="23" t="s">
        <v>348</v>
      </c>
      <c r="C190" s="23">
        <v>2015</v>
      </c>
      <c r="D190" s="23" t="s">
        <v>349</v>
      </c>
      <c r="E190" s="23" t="s">
        <v>350</v>
      </c>
      <c r="F190" s="23" t="s">
        <v>267</v>
      </c>
      <c r="G190" s="23" t="s">
        <v>268</v>
      </c>
      <c r="H190" s="23" t="s">
        <v>232</v>
      </c>
      <c r="I190" s="23" t="s">
        <v>233</v>
      </c>
      <c r="J190" s="23">
        <v>0</v>
      </c>
      <c r="K190" s="23">
        <v>144737.77420000001</v>
      </c>
      <c r="L190" s="23" t="s">
        <v>373</v>
      </c>
      <c r="M190" s="161" t="s">
        <v>507</v>
      </c>
    </row>
    <row r="191" spans="1:13">
      <c r="A191" s="23" t="s">
        <v>288</v>
      </c>
      <c r="B191" s="23" t="s">
        <v>348</v>
      </c>
      <c r="C191" s="23">
        <v>2015</v>
      </c>
      <c r="D191" s="23" t="s">
        <v>349</v>
      </c>
      <c r="E191" s="23" t="s">
        <v>350</v>
      </c>
      <c r="F191" s="23" t="s">
        <v>267</v>
      </c>
      <c r="G191" s="23" t="s">
        <v>268</v>
      </c>
      <c r="H191" s="23" t="s">
        <v>168</v>
      </c>
      <c r="I191" s="23" t="s">
        <v>169</v>
      </c>
      <c r="J191" s="23">
        <v>0</v>
      </c>
      <c r="K191" s="23">
        <v>3338</v>
      </c>
      <c r="L191" s="23" t="s">
        <v>373</v>
      </c>
      <c r="M191" s="161" t="s">
        <v>507</v>
      </c>
    </row>
    <row r="192" spans="1:13">
      <c r="A192" s="23" t="s">
        <v>288</v>
      </c>
      <c r="B192" s="23" t="s">
        <v>348</v>
      </c>
      <c r="C192" s="23">
        <v>2015</v>
      </c>
      <c r="D192" s="23" t="s">
        <v>349</v>
      </c>
      <c r="E192" s="23" t="s">
        <v>350</v>
      </c>
      <c r="F192" s="23" t="s">
        <v>267</v>
      </c>
      <c r="G192" s="23" t="s">
        <v>268</v>
      </c>
      <c r="H192" s="23" t="s">
        <v>206</v>
      </c>
      <c r="I192" s="23" t="s">
        <v>207</v>
      </c>
      <c r="J192" s="23">
        <v>0</v>
      </c>
      <c r="K192" s="23">
        <v>25</v>
      </c>
      <c r="L192" s="23" t="s">
        <v>373</v>
      </c>
      <c r="M192" s="161" t="s">
        <v>507</v>
      </c>
    </row>
    <row r="193" spans="1:14">
      <c r="A193" s="23" t="s">
        <v>288</v>
      </c>
      <c r="B193" s="23" t="s">
        <v>348</v>
      </c>
      <c r="C193" s="23">
        <v>2015</v>
      </c>
      <c r="D193" s="23" t="s">
        <v>349</v>
      </c>
      <c r="E193" s="23" t="s">
        <v>350</v>
      </c>
      <c r="F193" s="23" t="s">
        <v>267</v>
      </c>
      <c r="G193" s="23" t="s">
        <v>268</v>
      </c>
      <c r="H193" s="23" t="s">
        <v>127</v>
      </c>
      <c r="I193" s="23" t="s">
        <v>128</v>
      </c>
      <c r="J193" s="23">
        <v>0</v>
      </c>
      <c r="K193" s="23">
        <v>54696</v>
      </c>
      <c r="L193" s="23" t="s">
        <v>373</v>
      </c>
      <c r="M193" s="161" t="s">
        <v>507</v>
      </c>
    </row>
    <row r="194" spans="1:14">
      <c r="A194" s="23" t="s">
        <v>288</v>
      </c>
      <c r="B194" s="23" t="s">
        <v>348</v>
      </c>
      <c r="C194" s="23">
        <v>2015</v>
      </c>
      <c r="D194" s="23" t="s">
        <v>349</v>
      </c>
      <c r="E194" s="23" t="s">
        <v>350</v>
      </c>
      <c r="F194" s="23" t="s">
        <v>267</v>
      </c>
      <c r="G194" s="23" t="s">
        <v>268</v>
      </c>
      <c r="H194" s="23" t="s">
        <v>170</v>
      </c>
      <c r="I194" s="23" t="s">
        <v>171</v>
      </c>
      <c r="J194" s="23">
        <v>0</v>
      </c>
      <c r="K194" s="23">
        <v>5378</v>
      </c>
      <c r="L194" s="23" t="s">
        <v>373</v>
      </c>
      <c r="M194" s="161" t="s">
        <v>507</v>
      </c>
    </row>
    <row r="195" spans="1:14">
      <c r="A195" s="23" t="s">
        <v>288</v>
      </c>
      <c r="B195" s="23" t="s">
        <v>348</v>
      </c>
      <c r="C195" s="23">
        <v>2015</v>
      </c>
      <c r="D195" s="23" t="s">
        <v>349</v>
      </c>
      <c r="E195" s="23" t="s">
        <v>350</v>
      </c>
      <c r="F195" s="23" t="s">
        <v>267</v>
      </c>
      <c r="G195" s="23" t="s">
        <v>268</v>
      </c>
      <c r="H195" s="23" t="s">
        <v>174</v>
      </c>
      <c r="I195" s="23" t="s">
        <v>175</v>
      </c>
      <c r="J195" s="23">
        <v>0</v>
      </c>
      <c r="K195" s="23">
        <v>51154</v>
      </c>
      <c r="L195" s="23" t="s">
        <v>373</v>
      </c>
      <c r="M195" s="161" t="s">
        <v>507</v>
      </c>
    </row>
    <row r="196" spans="1:14">
      <c r="A196" s="23" t="s">
        <v>288</v>
      </c>
      <c r="B196" s="23" t="s">
        <v>348</v>
      </c>
      <c r="C196" s="23">
        <v>2015</v>
      </c>
      <c r="D196" s="23" t="s">
        <v>349</v>
      </c>
      <c r="E196" s="23" t="s">
        <v>350</v>
      </c>
      <c r="F196" s="23" t="s">
        <v>267</v>
      </c>
      <c r="G196" s="23" t="s">
        <v>268</v>
      </c>
      <c r="H196" s="23" t="s">
        <v>176</v>
      </c>
      <c r="I196" s="23" t="s">
        <v>177</v>
      </c>
      <c r="J196" s="23">
        <v>0</v>
      </c>
      <c r="K196" s="23">
        <v>1776</v>
      </c>
      <c r="L196" s="23" t="s">
        <v>373</v>
      </c>
      <c r="M196" s="161" t="s">
        <v>507</v>
      </c>
    </row>
    <row r="197" spans="1:14">
      <c r="A197" s="23" t="s">
        <v>288</v>
      </c>
      <c r="B197" s="23" t="s">
        <v>348</v>
      </c>
      <c r="C197" s="23">
        <v>2015</v>
      </c>
      <c r="D197" s="23" t="s">
        <v>349</v>
      </c>
      <c r="E197" s="23" t="s">
        <v>350</v>
      </c>
      <c r="F197" s="23" t="s">
        <v>267</v>
      </c>
      <c r="G197" s="23" t="s">
        <v>268</v>
      </c>
      <c r="H197" s="23" t="s">
        <v>178</v>
      </c>
      <c r="I197" s="23" t="s">
        <v>179</v>
      </c>
      <c r="J197" s="23">
        <v>0</v>
      </c>
      <c r="K197" s="23">
        <v>21408</v>
      </c>
      <c r="L197" s="23" t="s">
        <v>373</v>
      </c>
      <c r="M197" s="161" t="s">
        <v>507</v>
      </c>
    </row>
    <row r="198" spans="1:14">
      <c r="A198" s="23" t="s">
        <v>288</v>
      </c>
      <c r="B198" s="23" t="s">
        <v>348</v>
      </c>
      <c r="C198" s="23">
        <v>2015</v>
      </c>
      <c r="D198" s="23" t="s">
        <v>349</v>
      </c>
      <c r="E198" s="23" t="s">
        <v>350</v>
      </c>
      <c r="F198" s="23" t="s">
        <v>267</v>
      </c>
      <c r="G198" s="23" t="s">
        <v>268</v>
      </c>
      <c r="H198" s="23" t="s">
        <v>180</v>
      </c>
      <c r="I198" s="23" t="s">
        <v>181</v>
      </c>
      <c r="J198" s="23">
        <v>0</v>
      </c>
      <c r="K198" s="23">
        <v>25075</v>
      </c>
      <c r="L198" s="23" t="s">
        <v>373</v>
      </c>
      <c r="M198" s="161" t="s">
        <v>507</v>
      </c>
    </row>
    <row r="199" spans="1:14">
      <c r="A199" s="23" t="s">
        <v>288</v>
      </c>
      <c r="B199" s="23" t="s">
        <v>348</v>
      </c>
      <c r="C199" s="23">
        <v>2015</v>
      </c>
      <c r="D199" s="23" t="s">
        <v>349</v>
      </c>
      <c r="E199" s="23" t="s">
        <v>350</v>
      </c>
      <c r="F199" s="23" t="s">
        <v>267</v>
      </c>
      <c r="G199" s="23" t="s">
        <v>268</v>
      </c>
      <c r="H199" s="23" t="s">
        <v>182</v>
      </c>
      <c r="I199" s="23" t="s">
        <v>183</v>
      </c>
      <c r="J199" s="23">
        <v>0</v>
      </c>
      <c r="K199" s="23">
        <v>2974</v>
      </c>
      <c r="L199" s="23" t="s">
        <v>373</v>
      </c>
      <c r="M199" s="161" t="s">
        <v>507</v>
      </c>
    </row>
    <row r="200" spans="1:14">
      <c r="A200" s="23" t="s">
        <v>288</v>
      </c>
      <c r="B200" s="23" t="s">
        <v>348</v>
      </c>
      <c r="C200" s="23">
        <v>2015</v>
      </c>
      <c r="D200" s="23" t="s">
        <v>349</v>
      </c>
      <c r="E200" s="23" t="s">
        <v>350</v>
      </c>
      <c r="F200" s="23" t="s">
        <v>267</v>
      </c>
      <c r="G200" s="23" t="s">
        <v>268</v>
      </c>
      <c r="H200" s="23" t="s">
        <v>158</v>
      </c>
      <c r="I200" s="23" t="s">
        <v>159</v>
      </c>
      <c r="J200" s="23">
        <v>0</v>
      </c>
      <c r="K200" s="23">
        <v>42438</v>
      </c>
      <c r="L200" s="23" t="s">
        <v>373</v>
      </c>
      <c r="M200" s="161" t="s">
        <v>507</v>
      </c>
    </row>
    <row r="201" spans="1:14">
      <c r="A201" s="23" t="s">
        <v>288</v>
      </c>
      <c r="B201" s="23" t="s">
        <v>348</v>
      </c>
      <c r="C201" s="23">
        <v>2015</v>
      </c>
      <c r="D201" s="23" t="s">
        <v>349</v>
      </c>
      <c r="E201" s="23" t="s">
        <v>350</v>
      </c>
      <c r="F201" s="23" t="s">
        <v>267</v>
      </c>
      <c r="G201" s="23" t="s">
        <v>268</v>
      </c>
      <c r="H201" s="23" t="s">
        <v>192</v>
      </c>
      <c r="I201" s="23" t="s">
        <v>193</v>
      </c>
      <c r="J201" s="23">
        <v>0</v>
      </c>
      <c r="K201" s="23">
        <v>200</v>
      </c>
      <c r="L201" s="23" t="s">
        <v>373</v>
      </c>
      <c r="M201" s="161" t="s">
        <v>507</v>
      </c>
    </row>
    <row r="202" spans="1:14">
      <c r="A202" s="23" t="s">
        <v>288</v>
      </c>
      <c r="B202" s="23" t="s">
        <v>348</v>
      </c>
      <c r="C202" s="23">
        <v>2015</v>
      </c>
      <c r="D202" s="23" t="s">
        <v>349</v>
      </c>
      <c r="E202" s="23" t="s">
        <v>350</v>
      </c>
      <c r="F202" s="23" t="s">
        <v>267</v>
      </c>
      <c r="G202" s="23" t="s">
        <v>268</v>
      </c>
      <c r="H202" s="23" t="s">
        <v>131</v>
      </c>
      <c r="I202" s="23" t="s">
        <v>132</v>
      </c>
      <c r="J202" s="23">
        <v>0</v>
      </c>
      <c r="K202" s="23">
        <v>972</v>
      </c>
      <c r="L202" s="23" t="s">
        <v>373</v>
      </c>
      <c r="M202" s="161" t="s">
        <v>507</v>
      </c>
    </row>
    <row r="203" spans="1:14">
      <c r="A203" s="23" t="s">
        <v>288</v>
      </c>
      <c r="B203" s="23" t="s">
        <v>348</v>
      </c>
      <c r="C203" s="23">
        <v>2015</v>
      </c>
      <c r="D203" s="23" t="s">
        <v>349</v>
      </c>
      <c r="E203" s="23" t="s">
        <v>350</v>
      </c>
      <c r="F203" s="23" t="s">
        <v>267</v>
      </c>
      <c r="G203" s="23" t="s">
        <v>268</v>
      </c>
      <c r="H203" s="23" t="s">
        <v>196</v>
      </c>
      <c r="I203" s="23" t="s">
        <v>197</v>
      </c>
      <c r="J203" s="23">
        <v>0</v>
      </c>
      <c r="K203" s="23">
        <v>13634</v>
      </c>
      <c r="L203" s="23" t="s">
        <v>373</v>
      </c>
      <c r="M203" s="161" t="s">
        <v>507</v>
      </c>
    </row>
    <row r="204" spans="1:14">
      <c r="A204" s="23" t="s">
        <v>288</v>
      </c>
      <c r="B204" s="23" t="s">
        <v>348</v>
      </c>
      <c r="C204" s="23">
        <v>2015</v>
      </c>
      <c r="D204" s="23" t="s">
        <v>349</v>
      </c>
      <c r="E204" s="23" t="s">
        <v>350</v>
      </c>
      <c r="F204" s="23" t="s">
        <v>267</v>
      </c>
      <c r="G204" s="23" t="s">
        <v>268</v>
      </c>
      <c r="H204" s="23" t="s">
        <v>139</v>
      </c>
      <c r="I204" s="23" t="s">
        <v>140</v>
      </c>
      <c r="J204" s="23">
        <v>0</v>
      </c>
      <c r="K204" s="23">
        <v>23616</v>
      </c>
      <c r="L204" s="23" t="s">
        <v>373</v>
      </c>
      <c r="M204" s="161" t="s">
        <v>507</v>
      </c>
      <c r="N204" s="23"/>
    </row>
    <row r="205" spans="1:14">
      <c r="A205" s="23" t="s">
        <v>288</v>
      </c>
      <c r="B205" s="23" t="s">
        <v>348</v>
      </c>
      <c r="C205" s="23">
        <v>2015</v>
      </c>
      <c r="D205" s="23" t="s">
        <v>349</v>
      </c>
      <c r="E205" s="23" t="s">
        <v>350</v>
      </c>
      <c r="F205" s="23" t="s">
        <v>267</v>
      </c>
      <c r="G205" s="23" t="s">
        <v>268</v>
      </c>
      <c r="H205" s="23" t="s">
        <v>166</v>
      </c>
      <c r="I205" s="23" t="s">
        <v>167</v>
      </c>
      <c r="J205" s="23">
        <v>0</v>
      </c>
      <c r="K205" s="23">
        <v>42438</v>
      </c>
      <c r="L205" s="23" t="s">
        <v>373</v>
      </c>
      <c r="M205" s="161" t="s">
        <v>507</v>
      </c>
    </row>
    <row r="206" spans="1:14">
      <c r="A206" s="23" t="s">
        <v>288</v>
      </c>
      <c r="B206" s="23" t="s">
        <v>348</v>
      </c>
      <c r="C206" s="23">
        <v>2015</v>
      </c>
      <c r="D206" s="23" t="s">
        <v>349</v>
      </c>
      <c r="E206" s="23" t="s">
        <v>350</v>
      </c>
      <c r="F206" s="23" t="s">
        <v>267</v>
      </c>
      <c r="G206" s="23" t="s">
        <v>268</v>
      </c>
      <c r="H206" s="23" t="s">
        <v>236</v>
      </c>
      <c r="I206" s="23" t="s">
        <v>237</v>
      </c>
      <c r="J206" s="23">
        <v>0</v>
      </c>
      <c r="K206" s="23">
        <v>-55493.7742</v>
      </c>
      <c r="L206" s="23" t="s">
        <v>373</v>
      </c>
      <c r="M206" s="161" t="s">
        <v>507</v>
      </c>
    </row>
    <row r="207" spans="1:14">
      <c r="A207" s="23" t="s">
        <v>288</v>
      </c>
      <c r="B207" s="23" t="s">
        <v>348</v>
      </c>
      <c r="C207" s="23">
        <v>2015</v>
      </c>
      <c r="D207" s="23" t="s">
        <v>349</v>
      </c>
      <c r="E207" s="23" t="s">
        <v>350</v>
      </c>
      <c r="F207" s="23" t="s">
        <v>267</v>
      </c>
      <c r="G207" s="23" t="s">
        <v>268</v>
      </c>
      <c r="H207" s="23" t="s">
        <v>234</v>
      </c>
      <c r="I207" s="23" t="s">
        <v>235</v>
      </c>
      <c r="J207" s="23">
        <v>0</v>
      </c>
      <c r="K207" s="23">
        <v>89244</v>
      </c>
      <c r="L207" s="23" t="s">
        <v>373</v>
      </c>
      <c r="M207" s="161" t="s">
        <v>507</v>
      </c>
    </row>
    <row r="208" spans="1:14">
      <c r="A208" s="23" t="s">
        <v>288</v>
      </c>
      <c r="B208" s="23" t="s">
        <v>348</v>
      </c>
      <c r="C208" s="23">
        <v>2015</v>
      </c>
      <c r="D208" s="23" t="s">
        <v>349</v>
      </c>
      <c r="E208" s="23" t="s">
        <v>350</v>
      </c>
      <c r="F208" s="23" t="s">
        <v>267</v>
      </c>
      <c r="G208" s="23" t="s">
        <v>268</v>
      </c>
      <c r="H208" s="23" t="s">
        <v>226</v>
      </c>
      <c r="I208" s="23" t="s">
        <v>227</v>
      </c>
      <c r="J208" s="23">
        <v>0</v>
      </c>
      <c r="K208" s="23">
        <v>144737.77420000001</v>
      </c>
      <c r="L208" s="23" t="s">
        <v>373</v>
      </c>
      <c r="M208" s="161" t="s">
        <v>507</v>
      </c>
    </row>
    <row r="209" spans="1:14">
      <c r="A209" s="23" t="s">
        <v>288</v>
      </c>
      <c r="B209" s="23" t="s">
        <v>348</v>
      </c>
      <c r="C209" s="23">
        <v>2015</v>
      </c>
      <c r="D209" s="23" t="s">
        <v>349</v>
      </c>
      <c r="E209" s="23" t="s">
        <v>350</v>
      </c>
      <c r="F209" s="23" t="s">
        <v>267</v>
      </c>
      <c r="G209" s="23" t="s">
        <v>268</v>
      </c>
      <c r="H209" s="23" t="s">
        <v>224</v>
      </c>
      <c r="I209" s="23" t="s">
        <v>225</v>
      </c>
      <c r="J209" s="23">
        <v>0</v>
      </c>
      <c r="K209" s="23">
        <v>15070.7742</v>
      </c>
      <c r="L209" s="23" t="s">
        <v>373</v>
      </c>
      <c r="M209" s="161" t="s">
        <v>507</v>
      </c>
    </row>
    <row r="210" spans="1:14">
      <c r="A210" s="23" t="s">
        <v>288</v>
      </c>
      <c r="B210" s="23" t="s">
        <v>348</v>
      </c>
      <c r="C210" s="23">
        <v>2015</v>
      </c>
      <c r="D210" s="23" t="s">
        <v>349</v>
      </c>
      <c r="E210" s="23" t="s">
        <v>350</v>
      </c>
      <c r="F210" s="23" t="s">
        <v>267</v>
      </c>
      <c r="G210" s="23" t="s">
        <v>268</v>
      </c>
      <c r="H210" s="23" t="s">
        <v>222</v>
      </c>
      <c r="I210" s="23" t="s">
        <v>223</v>
      </c>
      <c r="J210" s="23">
        <v>0</v>
      </c>
      <c r="K210" s="23">
        <v>6522</v>
      </c>
      <c r="L210" s="23" t="s">
        <v>373</v>
      </c>
      <c r="M210" s="161" t="s">
        <v>507</v>
      </c>
    </row>
    <row r="211" spans="1:14">
      <c r="A211" s="23" t="s">
        <v>288</v>
      </c>
      <c r="B211" s="23" t="s">
        <v>348</v>
      </c>
      <c r="C211" s="23">
        <v>2015</v>
      </c>
      <c r="D211" s="23" t="s">
        <v>349</v>
      </c>
      <c r="E211" s="23" t="s">
        <v>350</v>
      </c>
      <c r="F211" s="23" t="s">
        <v>267</v>
      </c>
      <c r="G211" s="23" t="s">
        <v>268</v>
      </c>
      <c r="H211" s="23" t="s">
        <v>218</v>
      </c>
      <c r="I211" s="23" t="s">
        <v>219</v>
      </c>
      <c r="J211" s="23">
        <v>0</v>
      </c>
      <c r="K211" s="23">
        <v>5437</v>
      </c>
      <c r="L211" s="23" t="s">
        <v>373</v>
      </c>
      <c r="M211" s="161" t="s">
        <v>507</v>
      </c>
    </row>
    <row r="212" spans="1:14">
      <c r="A212" s="23" t="s">
        <v>294</v>
      </c>
      <c r="B212" s="23" t="s">
        <v>281</v>
      </c>
      <c r="C212" s="23">
        <v>2015</v>
      </c>
      <c r="D212" s="23" t="s">
        <v>285</v>
      </c>
      <c r="E212" s="23" t="s">
        <v>286</v>
      </c>
      <c r="F212" s="23" t="s">
        <v>287</v>
      </c>
      <c r="G212" s="23" t="s">
        <v>268</v>
      </c>
      <c r="H212" s="23" t="s">
        <v>184</v>
      </c>
      <c r="I212" s="23" t="s">
        <v>185</v>
      </c>
      <c r="J212" s="23">
        <v>0</v>
      </c>
      <c r="K212" s="23">
        <v>19307</v>
      </c>
      <c r="L212" s="23" t="s">
        <v>374</v>
      </c>
      <c r="N212" s="23"/>
    </row>
    <row r="213" spans="1:14">
      <c r="A213" s="23" t="s">
        <v>294</v>
      </c>
      <c r="B213" s="23" t="s">
        <v>348</v>
      </c>
      <c r="C213" s="23">
        <v>2015</v>
      </c>
      <c r="D213" s="23" t="s">
        <v>349</v>
      </c>
      <c r="E213" s="23" t="s">
        <v>350</v>
      </c>
      <c r="F213" s="23" t="s">
        <v>267</v>
      </c>
      <c r="G213" s="23" t="s">
        <v>268</v>
      </c>
      <c r="H213" s="23" t="s">
        <v>214</v>
      </c>
      <c r="I213" s="23" t="s">
        <v>215</v>
      </c>
      <c r="J213" s="23">
        <v>0</v>
      </c>
      <c r="K213" s="23">
        <v>1085</v>
      </c>
      <c r="L213" s="23" t="s">
        <v>373</v>
      </c>
      <c r="M213" s="161" t="s">
        <v>507</v>
      </c>
    </row>
    <row r="214" spans="1:14">
      <c r="A214" s="23" t="s">
        <v>294</v>
      </c>
      <c r="B214" s="23" t="s">
        <v>348</v>
      </c>
      <c r="C214" s="23">
        <v>2015</v>
      </c>
      <c r="D214" s="23" t="s">
        <v>349</v>
      </c>
      <c r="E214" s="23" t="s">
        <v>350</v>
      </c>
      <c r="F214" s="23" t="s">
        <v>267</v>
      </c>
      <c r="G214" s="23" t="s">
        <v>268</v>
      </c>
      <c r="H214" s="23" t="s">
        <v>212</v>
      </c>
      <c r="I214" s="23" t="s">
        <v>213</v>
      </c>
      <c r="J214" s="23">
        <v>0</v>
      </c>
      <c r="K214" s="23">
        <v>20758</v>
      </c>
      <c r="L214" s="23" t="s">
        <v>373</v>
      </c>
      <c r="M214" s="161" t="s">
        <v>507</v>
      </c>
    </row>
    <row r="215" spans="1:14">
      <c r="A215" s="23" t="s">
        <v>294</v>
      </c>
      <c r="B215" s="23" t="s">
        <v>348</v>
      </c>
      <c r="C215" s="23">
        <v>2015</v>
      </c>
      <c r="D215" s="23" t="s">
        <v>349</v>
      </c>
      <c r="E215" s="23" t="s">
        <v>350</v>
      </c>
      <c r="F215" s="23" t="s">
        <v>267</v>
      </c>
      <c r="G215" s="23" t="s">
        <v>268</v>
      </c>
      <c r="H215" s="23" t="s">
        <v>208</v>
      </c>
      <c r="I215" s="23" t="s">
        <v>209</v>
      </c>
      <c r="J215" s="23">
        <v>0</v>
      </c>
      <c r="K215" s="23">
        <v>6291</v>
      </c>
      <c r="L215" s="23" t="s">
        <v>373</v>
      </c>
      <c r="M215" s="161" t="s">
        <v>507</v>
      </c>
    </row>
    <row r="216" spans="1:14">
      <c r="A216" s="23" t="s">
        <v>294</v>
      </c>
      <c r="B216" s="23" t="s">
        <v>348</v>
      </c>
      <c r="C216" s="23">
        <v>2015</v>
      </c>
      <c r="D216" s="23" t="s">
        <v>349</v>
      </c>
      <c r="E216" s="23" t="s">
        <v>350</v>
      </c>
      <c r="F216" s="23" t="s">
        <v>267</v>
      </c>
      <c r="G216" s="23" t="s">
        <v>268</v>
      </c>
      <c r="H216" s="23" t="s">
        <v>194</v>
      </c>
      <c r="I216" s="23" t="s">
        <v>195</v>
      </c>
      <c r="J216" s="23">
        <v>0</v>
      </c>
      <c r="K216" s="23">
        <v>608</v>
      </c>
      <c r="L216" s="23" t="s">
        <v>373</v>
      </c>
      <c r="M216" s="161" t="s">
        <v>507</v>
      </c>
    </row>
    <row r="217" spans="1:14">
      <c r="A217" s="23" t="s">
        <v>294</v>
      </c>
      <c r="B217" s="23" t="s">
        <v>348</v>
      </c>
      <c r="C217" s="23">
        <v>2015</v>
      </c>
      <c r="D217" s="23" t="s">
        <v>349</v>
      </c>
      <c r="E217" s="23" t="s">
        <v>350</v>
      </c>
      <c r="F217" s="23" t="s">
        <v>267</v>
      </c>
      <c r="G217" s="23" t="s">
        <v>268</v>
      </c>
      <c r="H217" s="23" t="s">
        <v>143</v>
      </c>
      <c r="I217" s="23" t="s">
        <v>144</v>
      </c>
      <c r="J217" s="23">
        <v>0</v>
      </c>
      <c r="K217" s="23">
        <v>79284</v>
      </c>
      <c r="L217" s="23" t="s">
        <v>373</v>
      </c>
      <c r="M217" s="161" t="s">
        <v>507</v>
      </c>
    </row>
    <row r="218" spans="1:14">
      <c r="A218" s="23" t="s">
        <v>294</v>
      </c>
      <c r="B218" s="23" t="s">
        <v>348</v>
      </c>
      <c r="C218" s="23">
        <v>2015</v>
      </c>
      <c r="D218" s="23" t="s">
        <v>349</v>
      </c>
      <c r="E218" s="23" t="s">
        <v>350</v>
      </c>
      <c r="F218" s="23" t="s">
        <v>267</v>
      </c>
      <c r="G218" s="23" t="s">
        <v>268</v>
      </c>
      <c r="H218" s="23" t="s">
        <v>145</v>
      </c>
      <c r="I218" s="23" t="s">
        <v>146</v>
      </c>
      <c r="J218" s="23">
        <v>0</v>
      </c>
      <c r="K218" s="23">
        <v>2460</v>
      </c>
      <c r="L218" s="23" t="s">
        <v>373</v>
      </c>
      <c r="M218" s="161" t="s">
        <v>507</v>
      </c>
    </row>
    <row r="219" spans="1:14">
      <c r="A219" s="23" t="s">
        <v>294</v>
      </c>
      <c r="B219" s="23" t="s">
        <v>348</v>
      </c>
      <c r="C219" s="23">
        <v>2015</v>
      </c>
      <c r="D219" s="23" t="s">
        <v>349</v>
      </c>
      <c r="E219" s="23" t="s">
        <v>350</v>
      </c>
      <c r="F219" s="23" t="s">
        <v>267</v>
      </c>
      <c r="G219" s="23" t="s">
        <v>268</v>
      </c>
      <c r="H219" s="23" t="s">
        <v>125</v>
      </c>
      <c r="I219" s="23" t="s">
        <v>126</v>
      </c>
      <c r="J219" s="23">
        <v>0</v>
      </c>
      <c r="K219" s="23">
        <v>7500</v>
      </c>
      <c r="L219" s="23" t="s">
        <v>373</v>
      </c>
      <c r="M219" s="161" t="s">
        <v>507</v>
      </c>
    </row>
    <row r="220" spans="1:14">
      <c r="A220" s="23" t="s">
        <v>294</v>
      </c>
      <c r="B220" s="23" t="s">
        <v>348</v>
      </c>
      <c r="C220" s="23">
        <v>2015</v>
      </c>
      <c r="D220" s="23" t="s">
        <v>349</v>
      </c>
      <c r="E220" s="23" t="s">
        <v>350</v>
      </c>
      <c r="F220" s="23" t="s">
        <v>267</v>
      </c>
      <c r="G220" s="23" t="s">
        <v>268</v>
      </c>
      <c r="H220" s="23" t="s">
        <v>252</v>
      </c>
      <c r="I220" s="23" t="s">
        <v>253</v>
      </c>
      <c r="J220" s="23">
        <v>0</v>
      </c>
      <c r="K220" s="23">
        <v>-9960</v>
      </c>
      <c r="L220" s="23" t="s">
        <v>373</v>
      </c>
      <c r="M220" s="161" t="s">
        <v>507</v>
      </c>
    </row>
    <row r="221" spans="1:14">
      <c r="A221" s="23" t="s">
        <v>294</v>
      </c>
      <c r="B221" s="23" t="s">
        <v>348</v>
      </c>
      <c r="C221" s="23">
        <v>2015</v>
      </c>
      <c r="D221" s="23" t="s">
        <v>349</v>
      </c>
      <c r="E221" s="23" t="s">
        <v>350</v>
      </c>
      <c r="F221" s="23" t="s">
        <v>267</v>
      </c>
      <c r="G221" s="23" t="s">
        <v>268</v>
      </c>
      <c r="H221" s="23" t="s">
        <v>153</v>
      </c>
      <c r="I221" s="23" t="s">
        <v>154</v>
      </c>
      <c r="J221" s="23">
        <v>0</v>
      </c>
      <c r="K221" s="23">
        <v>89244</v>
      </c>
      <c r="L221" s="23" t="s">
        <v>373</v>
      </c>
      <c r="M221" s="161" t="s">
        <v>507</v>
      </c>
    </row>
    <row r="222" spans="1:14">
      <c r="A222" s="23" t="s">
        <v>294</v>
      </c>
      <c r="B222" s="23" t="s">
        <v>348</v>
      </c>
      <c r="C222" s="23">
        <v>2015</v>
      </c>
      <c r="D222" s="23" t="s">
        <v>349</v>
      </c>
      <c r="E222" s="23" t="s">
        <v>350</v>
      </c>
      <c r="F222" s="23" t="s">
        <v>267</v>
      </c>
      <c r="G222" s="23" t="s">
        <v>268</v>
      </c>
      <c r="H222" s="23" t="s">
        <v>248</v>
      </c>
      <c r="I222" s="23" t="s">
        <v>249</v>
      </c>
      <c r="J222" s="23">
        <v>0</v>
      </c>
      <c r="K222" s="23">
        <v>9960</v>
      </c>
      <c r="L222" s="23" t="s">
        <v>373</v>
      </c>
      <c r="M222" s="161" t="s">
        <v>507</v>
      </c>
    </row>
    <row r="223" spans="1:14">
      <c r="A223" s="23" t="s">
        <v>294</v>
      </c>
      <c r="B223" s="23" t="s">
        <v>348</v>
      </c>
      <c r="C223" s="23">
        <v>2015</v>
      </c>
      <c r="D223" s="23" t="s">
        <v>349</v>
      </c>
      <c r="E223" s="23" t="s">
        <v>350</v>
      </c>
      <c r="F223" s="23" t="s">
        <v>267</v>
      </c>
      <c r="G223" s="23" t="s">
        <v>268</v>
      </c>
      <c r="H223" s="23" t="s">
        <v>123</v>
      </c>
      <c r="I223" s="23" t="s">
        <v>124</v>
      </c>
      <c r="J223" s="23">
        <v>0</v>
      </c>
      <c r="K223" s="23">
        <v>7500</v>
      </c>
      <c r="L223" s="23" t="s">
        <v>373</v>
      </c>
      <c r="M223" s="161" t="s">
        <v>507</v>
      </c>
      <c r="N223" s="23"/>
    </row>
    <row r="224" spans="1:14">
      <c r="A224" s="23" t="s">
        <v>294</v>
      </c>
      <c r="B224" s="23" t="s">
        <v>348</v>
      </c>
      <c r="C224" s="23">
        <v>2015</v>
      </c>
      <c r="D224" s="23" t="s">
        <v>349</v>
      </c>
      <c r="E224" s="23" t="s">
        <v>350</v>
      </c>
      <c r="F224" s="23" t="s">
        <v>267</v>
      </c>
      <c r="G224" s="23" t="s">
        <v>268</v>
      </c>
      <c r="H224" s="23" t="s">
        <v>2</v>
      </c>
      <c r="I224" s="23" t="s">
        <v>3</v>
      </c>
      <c r="J224" s="23">
        <v>0.02</v>
      </c>
      <c r="K224" s="23">
        <v>1583</v>
      </c>
      <c r="L224" s="23" t="s">
        <v>373</v>
      </c>
      <c r="M224" s="161" t="s">
        <v>507</v>
      </c>
    </row>
    <row r="225" spans="1:14">
      <c r="A225" s="23" t="s">
        <v>294</v>
      </c>
      <c r="B225" s="23" t="s">
        <v>348</v>
      </c>
      <c r="C225" s="23">
        <v>2015</v>
      </c>
      <c r="D225" s="23" t="s">
        <v>349</v>
      </c>
      <c r="E225" s="23" t="s">
        <v>350</v>
      </c>
      <c r="F225" s="23" t="s">
        <v>267</v>
      </c>
      <c r="G225" s="23" t="s">
        <v>268</v>
      </c>
      <c r="H225" s="23" t="s">
        <v>156</v>
      </c>
      <c r="I225" s="23" t="s">
        <v>157</v>
      </c>
      <c r="J225" s="23">
        <v>0.71</v>
      </c>
      <c r="K225" s="23">
        <v>42438</v>
      </c>
      <c r="L225" s="23" t="s">
        <v>373</v>
      </c>
      <c r="M225" s="161" t="s">
        <v>507</v>
      </c>
    </row>
    <row r="226" spans="1:14">
      <c r="A226" s="23" t="s">
        <v>294</v>
      </c>
      <c r="B226" s="23" t="s">
        <v>348</v>
      </c>
      <c r="C226" s="23">
        <v>2015</v>
      </c>
      <c r="D226" s="23" t="s">
        <v>349</v>
      </c>
      <c r="E226" s="23" t="s">
        <v>350</v>
      </c>
      <c r="F226" s="23" t="s">
        <v>267</v>
      </c>
      <c r="G226" s="23" t="s">
        <v>268</v>
      </c>
      <c r="H226" s="23" t="s">
        <v>19</v>
      </c>
      <c r="I226" s="23" t="s">
        <v>155</v>
      </c>
      <c r="J226" s="23">
        <v>0.03</v>
      </c>
      <c r="K226" s="23">
        <v>1095</v>
      </c>
      <c r="L226" s="23" t="s">
        <v>373</v>
      </c>
      <c r="M226" s="161" t="s">
        <v>507</v>
      </c>
    </row>
    <row r="227" spans="1:14">
      <c r="A227" s="23" t="s">
        <v>294</v>
      </c>
      <c r="B227" s="23" t="s">
        <v>348</v>
      </c>
      <c r="C227" s="23">
        <v>2015</v>
      </c>
      <c r="D227" s="23" t="s">
        <v>349</v>
      </c>
      <c r="E227" s="23" t="s">
        <v>350</v>
      </c>
      <c r="F227" s="23" t="s">
        <v>267</v>
      </c>
      <c r="G227" s="23" t="s">
        <v>268</v>
      </c>
      <c r="H227" s="23" t="s">
        <v>13</v>
      </c>
      <c r="I227" s="23" t="s">
        <v>14</v>
      </c>
      <c r="J227" s="23">
        <v>0.18</v>
      </c>
      <c r="K227" s="23">
        <v>5885</v>
      </c>
      <c r="L227" s="23" t="s">
        <v>373</v>
      </c>
      <c r="M227" s="161" t="s">
        <v>507</v>
      </c>
    </row>
    <row r="228" spans="1:14">
      <c r="A228" s="23" t="s">
        <v>294</v>
      </c>
      <c r="B228" s="23" t="s">
        <v>348</v>
      </c>
      <c r="C228" s="23">
        <v>2015</v>
      </c>
      <c r="D228" s="23" t="s">
        <v>349</v>
      </c>
      <c r="E228" s="23" t="s">
        <v>350</v>
      </c>
      <c r="F228" s="23" t="s">
        <v>267</v>
      </c>
      <c r="G228" s="23" t="s">
        <v>268</v>
      </c>
      <c r="H228" s="23" t="s">
        <v>0</v>
      </c>
      <c r="I228" s="23" t="s">
        <v>1</v>
      </c>
      <c r="J228" s="23">
        <v>0.48</v>
      </c>
      <c r="K228" s="23">
        <v>33875</v>
      </c>
      <c r="L228" s="23" t="s">
        <v>373</v>
      </c>
      <c r="M228" s="161" t="s">
        <v>507</v>
      </c>
    </row>
    <row r="229" spans="1:14">
      <c r="A229" s="23" t="s">
        <v>294</v>
      </c>
      <c r="B229" s="23" t="s">
        <v>295</v>
      </c>
      <c r="C229" s="23">
        <v>2015</v>
      </c>
      <c r="D229" s="23" t="s">
        <v>296</v>
      </c>
      <c r="E229" s="23" t="s">
        <v>297</v>
      </c>
      <c r="F229" s="23" t="s">
        <v>297</v>
      </c>
      <c r="G229" s="23" t="s">
        <v>268</v>
      </c>
      <c r="H229" s="23" t="s">
        <v>184</v>
      </c>
      <c r="I229" s="23" t="s">
        <v>185</v>
      </c>
      <c r="J229" s="23">
        <v>0</v>
      </c>
      <c r="K229" s="23">
        <v>11004</v>
      </c>
      <c r="L229" s="23" t="s">
        <v>372</v>
      </c>
      <c r="M229" t="s">
        <v>509</v>
      </c>
    </row>
    <row r="230" spans="1:14">
      <c r="A230" s="23" t="s">
        <v>294</v>
      </c>
      <c r="B230" s="23" t="s">
        <v>295</v>
      </c>
      <c r="C230" s="23">
        <v>2015</v>
      </c>
      <c r="D230" s="23" t="s">
        <v>298</v>
      </c>
      <c r="E230" s="23" t="s">
        <v>299</v>
      </c>
      <c r="F230" s="23" t="s">
        <v>299</v>
      </c>
      <c r="G230" s="23" t="s">
        <v>268</v>
      </c>
      <c r="H230" s="23" t="s">
        <v>184</v>
      </c>
      <c r="I230" s="23" t="s">
        <v>185</v>
      </c>
      <c r="J230" s="23">
        <v>0</v>
      </c>
      <c r="K230" s="23">
        <v>1007.16</v>
      </c>
      <c r="L230" s="23" t="s">
        <v>373</v>
      </c>
      <c r="M230" s="161" t="s">
        <v>509</v>
      </c>
    </row>
    <row r="231" spans="1:14">
      <c r="A231" s="23" t="s">
        <v>294</v>
      </c>
      <c r="B231" s="23" t="s">
        <v>295</v>
      </c>
      <c r="C231" s="23">
        <v>2015</v>
      </c>
      <c r="D231" s="23" t="s">
        <v>296</v>
      </c>
      <c r="E231" s="23" t="s">
        <v>297</v>
      </c>
      <c r="F231" s="23" t="s">
        <v>297</v>
      </c>
      <c r="G231" s="23" t="s">
        <v>268</v>
      </c>
      <c r="H231" s="23" t="s">
        <v>218</v>
      </c>
      <c r="I231" s="23" t="s">
        <v>219</v>
      </c>
      <c r="J231" s="23">
        <v>0</v>
      </c>
      <c r="K231" s="23">
        <v>1137</v>
      </c>
      <c r="L231" s="23" t="s">
        <v>372</v>
      </c>
      <c r="M231" s="161" t="s">
        <v>509</v>
      </c>
    </row>
    <row r="232" spans="1:14">
      <c r="A232" s="23" t="s">
        <v>294</v>
      </c>
      <c r="B232" s="23" t="s">
        <v>295</v>
      </c>
      <c r="C232" s="23">
        <v>2015</v>
      </c>
      <c r="D232" s="23" t="s">
        <v>296</v>
      </c>
      <c r="E232" s="23" t="s">
        <v>297</v>
      </c>
      <c r="F232" s="23" t="s">
        <v>297</v>
      </c>
      <c r="G232" s="23" t="s">
        <v>268</v>
      </c>
      <c r="H232" s="23" t="s">
        <v>208</v>
      </c>
      <c r="I232" s="23" t="s">
        <v>209</v>
      </c>
      <c r="J232" s="23">
        <v>0</v>
      </c>
      <c r="K232" s="23">
        <v>218.04</v>
      </c>
      <c r="L232" s="23" t="s">
        <v>372</v>
      </c>
      <c r="M232" s="161" t="s">
        <v>509</v>
      </c>
    </row>
    <row r="233" spans="1:14">
      <c r="A233" s="23" t="s">
        <v>294</v>
      </c>
      <c r="B233" s="23" t="s">
        <v>295</v>
      </c>
      <c r="C233" s="23">
        <v>2015</v>
      </c>
      <c r="D233" s="23" t="s">
        <v>296</v>
      </c>
      <c r="E233" s="23" t="s">
        <v>297</v>
      </c>
      <c r="F233" s="23" t="s">
        <v>297</v>
      </c>
      <c r="G233" s="23" t="s">
        <v>268</v>
      </c>
      <c r="H233" s="23" t="s">
        <v>212</v>
      </c>
      <c r="I233" s="23" t="s">
        <v>213</v>
      </c>
      <c r="J233" s="23">
        <v>0</v>
      </c>
      <c r="K233" s="23">
        <v>427.04</v>
      </c>
      <c r="L233" s="23" t="s">
        <v>372</v>
      </c>
      <c r="M233" s="161" t="s">
        <v>509</v>
      </c>
    </row>
    <row r="234" spans="1:14">
      <c r="A234" s="23" t="s">
        <v>294</v>
      </c>
      <c r="B234" s="23" t="s">
        <v>295</v>
      </c>
      <c r="C234" s="23">
        <v>2015</v>
      </c>
      <c r="D234" s="23" t="s">
        <v>296</v>
      </c>
      <c r="E234" s="23" t="s">
        <v>297</v>
      </c>
      <c r="F234" s="23" t="s">
        <v>297</v>
      </c>
      <c r="G234" s="23" t="s">
        <v>268</v>
      </c>
      <c r="H234" s="23" t="s">
        <v>158</v>
      </c>
      <c r="I234" s="23" t="s">
        <v>159</v>
      </c>
      <c r="J234" s="23">
        <v>0</v>
      </c>
      <c r="K234" s="23">
        <v>68298.694000000003</v>
      </c>
      <c r="L234" s="23" t="s">
        <v>372</v>
      </c>
      <c r="M234" s="161" t="s">
        <v>509</v>
      </c>
    </row>
    <row r="235" spans="1:14">
      <c r="A235" s="23" t="s">
        <v>294</v>
      </c>
      <c r="B235" s="23" t="s">
        <v>295</v>
      </c>
      <c r="C235" s="23">
        <v>2015</v>
      </c>
      <c r="D235" s="23" t="s">
        <v>296</v>
      </c>
      <c r="E235" s="23" t="s">
        <v>297</v>
      </c>
      <c r="F235" s="23" t="s">
        <v>297</v>
      </c>
      <c r="G235" s="23" t="s">
        <v>268</v>
      </c>
      <c r="H235" s="23" t="s">
        <v>176</v>
      </c>
      <c r="I235" s="23" t="s">
        <v>177</v>
      </c>
      <c r="J235" s="23">
        <v>0</v>
      </c>
      <c r="K235" s="23">
        <v>11004</v>
      </c>
      <c r="L235" s="23" t="s">
        <v>372</v>
      </c>
      <c r="M235" s="161" t="s">
        <v>509</v>
      </c>
    </row>
    <row r="236" spans="1:14">
      <c r="A236" s="23" t="s">
        <v>294</v>
      </c>
      <c r="B236" s="23" t="s">
        <v>295</v>
      </c>
      <c r="C236" s="23">
        <v>2015</v>
      </c>
      <c r="D236" s="23" t="s">
        <v>296</v>
      </c>
      <c r="E236" s="23" t="s">
        <v>297</v>
      </c>
      <c r="F236" s="23" t="s">
        <v>297</v>
      </c>
      <c r="G236" s="23" t="s">
        <v>268</v>
      </c>
      <c r="H236" s="23" t="s">
        <v>174</v>
      </c>
      <c r="I236" s="23" t="s">
        <v>175</v>
      </c>
      <c r="J236" s="23">
        <v>0</v>
      </c>
      <c r="K236" s="23">
        <v>82082.834000000003</v>
      </c>
      <c r="L236" t="s">
        <v>372</v>
      </c>
      <c r="M236" s="161" t="s">
        <v>509</v>
      </c>
    </row>
    <row r="237" spans="1:14">
      <c r="A237" s="23" t="s">
        <v>294</v>
      </c>
      <c r="B237" s="23" t="s">
        <v>295</v>
      </c>
      <c r="C237" s="23">
        <v>2015</v>
      </c>
      <c r="D237" s="23" t="s">
        <v>296</v>
      </c>
      <c r="E237" s="23" t="s">
        <v>297</v>
      </c>
      <c r="F237" s="23" t="s">
        <v>297</v>
      </c>
      <c r="G237" s="23" t="s">
        <v>268</v>
      </c>
      <c r="H237" s="23" t="s">
        <v>222</v>
      </c>
      <c r="I237" s="23" t="s">
        <v>223</v>
      </c>
      <c r="J237" s="23">
        <v>0</v>
      </c>
      <c r="K237" s="23">
        <v>1137</v>
      </c>
      <c r="L237" t="s">
        <v>372</v>
      </c>
      <c r="M237" s="161" t="s">
        <v>509</v>
      </c>
    </row>
    <row r="238" spans="1:14">
      <c r="A238" s="23" t="s">
        <v>294</v>
      </c>
      <c r="B238" s="23" t="s">
        <v>295</v>
      </c>
      <c r="C238" s="23">
        <v>2015</v>
      </c>
      <c r="D238" s="23" t="s">
        <v>296</v>
      </c>
      <c r="E238" s="23" t="s">
        <v>297</v>
      </c>
      <c r="F238" s="23" t="s">
        <v>297</v>
      </c>
      <c r="G238" s="23" t="s">
        <v>268</v>
      </c>
      <c r="H238" s="23" t="s">
        <v>190</v>
      </c>
      <c r="I238" s="23" t="s">
        <v>191</v>
      </c>
      <c r="J238" s="23">
        <v>0</v>
      </c>
      <c r="K238" s="23">
        <v>209</v>
      </c>
      <c r="L238" s="23" t="s">
        <v>372</v>
      </c>
      <c r="M238" s="161" t="s">
        <v>509</v>
      </c>
    </row>
    <row r="239" spans="1:14">
      <c r="A239" s="23" t="s">
        <v>294</v>
      </c>
      <c r="B239" s="23" t="s">
        <v>295</v>
      </c>
      <c r="C239" s="23">
        <v>2015</v>
      </c>
      <c r="D239" s="23" t="s">
        <v>296</v>
      </c>
      <c r="E239" s="23" t="s">
        <v>297</v>
      </c>
      <c r="F239" s="23" t="s">
        <v>297</v>
      </c>
      <c r="G239" s="23" t="s">
        <v>268</v>
      </c>
      <c r="H239" s="23" t="s">
        <v>224</v>
      </c>
      <c r="I239" s="23" t="s">
        <v>225</v>
      </c>
      <c r="J239" s="23">
        <v>0</v>
      </c>
      <c r="K239" s="23">
        <v>14987.2387</v>
      </c>
      <c r="L239" s="23" t="s">
        <v>372</v>
      </c>
      <c r="M239" s="161" t="s">
        <v>509</v>
      </c>
    </row>
    <row r="240" spans="1:14">
      <c r="A240" s="23" t="s">
        <v>294</v>
      </c>
      <c r="B240" s="23" t="s">
        <v>295</v>
      </c>
      <c r="C240" s="23">
        <v>2015</v>
      </c>
      <c r="D240" s="23" t="s">
        <v>296</v>
      </c>
      <c r="E240" s="23" t="s">
        <v>297</v>
      </c>
      <c r="F240" s="23" t="s">
        <v>297</v>
      </c>
      <c r="G240" s="23" t="s">
        <v>268</v>
      </c>
      <c r="H240" s="23" t="s">
        <v>226</v>
      </c>
      <c r="I240" s="23" t="s">
        <v>227</v>
      </c>
      <c r="J240" s="23">
        <v>0</v>
      </c>
      <c r="K240" s="23">
        <v>109638.1127</v>
      </c>
      <c r="L240" s="23" t="s">
        <v>372</v>
      </c>
      <c r="M240" s="161" t="s">
        <v>509</v>
      </c>
      <c r="N240" s="23"/>
    </row>
    <row r="241" spans="1:13">
      <c r="A241" s="23" t="s">
        <v>294</v>
      </c>
      <c r="B241" s="23" t="s">
        <v>295</v>
      </c>
      <c r="C241" s="23">
        <v>2015</v>
      </c>
      <c r="D241" s="23" t="s">
        <v>296</v>
      </c>
      <c r="E241" s="23" t="s">
        <v>297</v>
      </c>
      <c r="F241" s="23" t="s">
        <v>297</v>
      </c>
      <c r="G241" s="23" t="s">
        <v>268</v>
      </c>
      <c r="H241" s="23" t="s">
        <v>234</v>
      </c>
      <c r="I241" s="23" t="s">
        <v>235</v>
      </c>
      <c r="J241" s="23">
        <v>0</v>
      </c>
      <c r="K241" s="23">
        <v>107656.07</v>
      </c>
      <c r="L241" s="23" t="s">
        <v>372</v>
      </c>
      <c r="M241" s="161" t="s">
        <v>509</v>
      </c>
    </row>
    <row r="242" spans="1:13">
      <c r="A242" s="23" t="s">
        <v>294</v>
      </c>
      <c r="B242" s="23" t="s">
        <v>295</v>
      </c>
      <c r="C242" s="23">
        <v>2015</v>
      </c>
      <c r="D242" s="23" t="s">
        <v>296</v>
      </c>
      <c r="E242" s="23" t="s">
        <v>297</v>
      </c>
      <c r="F242" s="23" t="s">
        <v>297</v>
      </c>
      <c r="G242" s="23" t="s">
        <v>268</v>
      </c>
      <c r="H242" s="23" t="s">
        <v>166</v>
      </c>
      <c r="I242" s="23" t="s">
        <v>167</v>
      </c>
      <c r="J242" s="23">
        <v>0</v>
      </c>
      <c r="K242" s="23">
        <v>68298.694000000003</v>
      </c>
      <c r="L242" s="23" t="s">
        <v>372</v>
      </c>
      <c r="M242" s="161" t="s">
        <v>509</v>
      </c>
    </row>
    <row r="243" spans="1:13">
      <c r="A243" s="23" t="s">
        <v>294</v>
      </c>
      <c r="B243" s="23" t="s">
        <v>295</v>
      </c>
      <c r="C243" s="23">
        <v>2015</v>
      </c>
      <c r="D243" s="23" t="s">
        <v>296</v>
      </c>
      <c r="E243" s="23" t="s">
        <v>297</v>
      </c>
      <c r="F243" s="23" t="s">
        <v>297</v>
      </c>
      <c r="G243" s="23" t="s">
        <v>268</v>
      </c>
      <c r="H243" s="23" t="s">
        <v>170</v>
      </c>
      <c r="I243" s="23" t="s">
        <v>171</v>
      </c>
      <c r="J243" s="23">
        <v>0</v>
      </c>
      <c r="K243" s="23">
        <v>7743.73</v>
      </c>
      <c r="L243" s="23" t="s">
        <v>372</v>
      </c>
      <c r="M243" s="161" t="s">
        <v>509</v>
      </c>
    </row>
    <row r="244" spans="1:13">
      <c r="A244" s="23" t="s">
        <v>294</v>
      </c>
      <c r="B244" s="23" t="s">
        <v>295</v>
      </c>
      <c r="C244" s="23">
        <v>2015</v>
      </c>
      <c r="D244" s="23" t="s">
        <v>296</v>
      </c>
      <c r="E244" s="23" t="s">
        <v>297</v>
      </c>
      <c r="F244" s="23" t="s">
        <v>297</v>
      </c>
      <c r="G244" s="23" t="s">
        <v>268</v>
      </c>
      <c r="H244" s="23" t="s">
        <v>143</v>
      </c>
      <c r="I244" s="23" t="s">
        <v>144</v>
      </c>
      <c r="J244" s="23">
        <v>0</v>
      </c>
      <c r="K244" s="23">
        <v>107656.07</v>
      </c>
      <c r="L244" s="23" t="s">
        <v>372</v>
      </c>
      <c r="M244" s="161" t="s">
        <v>509</v>
      </c>
    </row>
    <row r="245" spans="1:13">
      <c r="A245" s="23" t="s">
        <v>294</v>
      </c>
      <c r="B245" s="23" t="s">
        <v>295</v>
      </c>
      <c r="C245" s="23">
        <v>2015</v>
      </c>
      <c r="D245" s="23" t="s">
        <v>296</v>
      </c>
      <c r="E245" s="23" t="s">
        <v>297</v>
      </c>
      <c r="F245" s="23" t="s">
        <v>297</v>
      </c>
      <c r="G245" s="23" t="s">
        <v>268</v>
      </c>
      <c r="H245" s="23" t="s">
        <v>236</v>
      </c>
      <c r="I245" s="23" t="s">
        <v>237</v>
      </c>
      <c r="J245" s="23">
        <v>0</v>
      </c>
      <c r="K245" s="23">
        <v>-1982.0427</v>
      </c>
      <c r="L245" s="23" t="s">
        <v>372</v>
      </c>
      <c r="M245" s="161" t="s">
        <v>509</v>
      </c>
    </row>
    <row r="246" spans="1:13">
      <c r="A246" s="23" t="s">
        <v>294</v>
      </c>
      <c r="B246" s="23" t="s">
        <v>295</v>
      </c>
      <c r="C246" s="23">
        <v>2015</v>
      </c>
      <c r="D246" s="23" t="s">
        <v>296</v>
      </c>
      <c r="E246" s="23" t="s">
        <v>297</v>
      </c>
      <c r="F246" s="23" t="s">
        <v>297</v>
      </c>
      <c r="G246" s="23" t="s">
        <v>268</v>
      </c>
      <c r="H246" s="23" t="s">
        <v>131</v>
      </c>
      <c r="I246" s="23" t="s">
        <v>132</v>
      </c>
      <c r="J246" s="23">
        <v>0</v>
      </c>
      <c r="K246" s="23">
        <v>1931</v>
      </c>
      <c r="L246" s="23" t="s">
        <v>372</v>
      </c>
      <c r="M246" s="161" t="s">
        <v>509</v>
      </c>
    </row>
    <row r="247" spans="1:13">
      <c r="A247" s="23" t="s">
        <v>294</v>
      </c>
      <c r="B247" s="23" t="s">
        <v>295</v>
      </c>
      <c r="C247" s="23">
        <v>2015</v>
      </c>
      <c r="D247" s="23" t="s">
        <v>296</v>
      </c>
      <c r="E247" s="23" t="s">
        <v>297</v>
      </c>
      <c r="F247" s="23" t="s">
        <v>297</v>
      </c>
      <c r="G247" s="23" t="s">
        <v>268</v>
      </c>
      <c r="H247" s="23" t="s">
        <v>127</v>
      </c>
      <c r="I247" s="23" t="s">
        <v>128</v>
      </c>
      <c r="J247" s="23">
        <v>0</v>
      </c>
      <c r="K247" s="23">
        <v>105725.07</v>
      </c>
      <c r="L247" s="23" t="s">
        <v>372</v>
      </c>
      <c r="M247" s="161" t="s">
        <v>509</v>
      </c>
    </row>
    <row r="248" spans="1:13">
      <c r="A248" s="23" t="s">
        <v>294</v>
      </c>
      <c r="B248" s="23" t="s">
        <v>295</v>
      </c>
      <c r="C248" s="23">
        <v>2015</v>
      </c>
      <c r="D248" s="23" t="s">
        <v>296</v>
      </c>
      <c r="E248" s="23" t="s">
        <v>297</v>
      </c>
      <c r="F248" s="23" t="s">
        <v>297</v>
      </c>
      <c r="G248" s="23" t="s">
        <v>268</v>
      </c>
      <c r="H248" s="23" t="s">
        <v>153</v>
      </c>
      <c r="I248" s="23" t="s">
        <v>154</v>
      </c>
      <c r="J248" s="23">
        <v>0</v>
      </c>
      <c r="K248" s="23">
        <v>107656.07</v>
      </c>
      <c r="L248" s="23" t="s">
        <v>372</v>
      </c>
      <c r="M248" s="161" t="s">
        <v>509</v>
      </c>
    </row>
    <row r="249" spans="1:13">
      <c r="A249" s="23" t="s">
        <v>294</v>
      </c>
      <c r="B249" s="23" t="s">
        <v>295</v>
      </c>
      <c r="C249" s="23">
        <v>2015</v>
      </c>
      <c r="D249" s="23" t="s">
        <v>296</v>
      </c>
      <c r="E249" s="23" t="s">
        <v>297</v>
      </c>
      <c r="F249" s="23" t="s">
        <v>297</v>
      </c>
      <c r="G249" s="23" t="s">
        <v>268</v>
      </c>
      <c r="H249" s="23" t="s">
        <v>168</v>
      </c>
      <c r="I249" s="23" t="s">
        <v>169</v>
      </c>
      <c r="J249" s="23">
        <v>0</v>
      </c>
      <c r="K249" s="23">
        <v>6040.41</v>
      </c>
      <c r="L249" s="23" t="s">
        <v>372</v>
      </c>
      <c r="M249" s="161" t="s">
        <v>509</v>
      </c>
    </row>
    <row r="250" spans="1:13">
      <c r="A250" s="23" t="s">
        <v>294</v>
      </c>
      <c r="B250" s="23" t="s">
        <v>295</v>
      </c>
      <c r="C250" s="23">
        <v>2015</v>
      </c>
      <c r="D250" s="23" t="s">
        <v>296</v>
      </c>
      <c r="E250" s="23" t="s">
        <v>297</v>
      </c>
      <c r="F250" s="23" t="s">
        <v>297</v>
      </c>
      <c r="G250" s="23" t="s">
        <v>268</v>
      </c>
      <c r="H250" s="23" t="s">
        <v>9</v>
      </c>
      <c r="I250" s="23" t="s">
        <v>10</v>
      </c>
      <c r="J250" s="23">
        <v>2</v>
      </c>
      <c r="K250" s="23">
        <v>55309.694000000003</v>
      </c>
      <c r="L250" s="23" t="s">
        <v>372</v>
      </c>
      <c r="M250" s="161" t="s">
        <v>509</v>
      </c>
    </row>
    <row r="251" spans="1:13">
      <c r="A251" s="23" t="s">
        <v>294</v>
      </c>
      <c r="B251" s="23" t="s">
        <v>295</v>
      </c>
      <c r="C251" s="23">
        <v>2015</v>
      </c>
      <c r="D251" s="23" t="s">
        <v>296</v>
      </c>
      <c r="E251" s="23" t="s">
        <v>297</v>
      </c>
      <c r="F251" s="23" t="s">
        <v>297</v>
      </c>
      <c r="G251" s="23" t="s">
        <v>268</v>
      </c>
      <c r="H251" s="23" t="s">
        <v>0</v>
      </c>
      <c r="I251" s="23" t="s">
        <v>1</v>
      </c>
      <c r="J251" s="23">
        <v>0.22</v>
      </c>
      <c r="K251" s="23">
        <v>12989</v>
      </c>
      <c r="L251" s="23" t="s">
        <v>372</v>
      </c>
      <c r="M251" s="161" t="s">
        <v>509</v>
      </c>
    </row>
    <row r="252" spans="1:13">
      <c r="A252" s="23" t="s">
        <v>294</v>
      </c>
      <c r="B252" s="23" t="s">
        <v>295</v>
      </c>
      <c r="C252" s="23">
        <v>2015</v>
      </c>
      <c r="D252" s="23" t="s">
        <v>296</v>
      </c>
      <c r="E252" s="23" t="s">
        <v>297</v>
      </c>
      <c r="F252" s="23" t="s">
        <v>297</v>
      </c>
      <c r="G252" s="23" t="s">
        <v>268</v>
      </c>
      <c r="H252" s="23" t="s">
        <v>156</v>
      </c>
      <c r="I252" s="23" t="s">
        <v>157</v>
      </c>
      <c r="J252" s="23">
        <v>2.2200000000000002</v>
      </c>
      <c r="K252" s="23">
        <v>68298.694000000003</v>
      </c>
      <c r="L252" s="23" t="s">
        <v>372</v>
      </c>
      <c r="M252" s="161" t="s">
        <v>509</v>
      </c>
    </row>
    <row r="253" spans="1:13">
      <c r="A253" s="23" t="s">
        <v>294</v>
      </c>
      <c r="B253" s="23" t="s">
        <v>295</v>
      </c>
      <c r="C253" s="23">
        <v>2015</v>
      </c>
      <c r="D253" s="23" t="s">
        <v>298</v>
      </c>
      <c r="E253" s="23" t="s">
        <v>299</v>
      </c>
      <c r="F253" s="23" t="s">
        <v>299</v>
      </c>
      <c r="G253" s="23" t="s">
        <v>268</v>
      </c>
      <c r="H253" s="23" t="s">
        <v>242</v>
      </c>
      <c r="I253" s="23" t="s">
        <v>243</v>
      </c>
      <c r="J253" s="23">
        <v>0</v>
      </c>
      <c r="K253" s="23">
        <v>2784</v>
      </c>
      <c r="L253" s="23" t="s">
        <v>373</v>
      </c>
      <c r="M253" s="161" t="s">
        <v>509</v>
      </c>
    </row>
    <row r="254" spans="1:13">
      <c r="A254" s="23" t="s">
        <v>294</v>
      </c>
      <c r="B254" s="23" t="s">
        <v>295</v>
      </c>
      <c r="C254" s="23">
        <v>2015</v>
      </c>
      <c r="D254" s="23" t="s">
        <v>298</v>
      </c>
      <c r="E254" s="23" t="s">
        <v>299</v>
      </c>
      <c r="F254" s="23" t="s">
        <v>299</v>
      </c>
      <c r="G254" s="23" t="s">
        <v>268</v>
      </c>
      <c r="H254" s="23" t="s">
        <v>252</v>
      </c>
      <c r="I254" s="23" t="s">
        <v>253</v>
      </c>
      <c r="J254" s="23">
        <v>0</v>
      </c>
      <c r="K254" s="23">
        <v>-116</v>
      </c>
      <c r="L254" s="23" t="s">
        <v>373</v>
      </c>
      <c r="M254" s="161" t="s">
        <v>509</v>
      </c>
    </row>
    <row r="255" spans="1:13">
      <c r="A255" s="23" t="s">
        <v>294</v>
      </c>
      <c r="B255" s="23" t="s">
        <v>295</v>
      </c>
      <c r="C255" s="23">
        <v>2015</v>
      </c>
      <c r="D255" s="23" t="s">
        <v>298</v>
      </c>
      <c r="E255" s="23" t="s">
        <v>299</v>
      </c>
      <c r="F255" s="23" t="s">
        <v>299</v>
      </c>
      <c r="G255" s="23" t="s">
        <v>268</v>
      </c>
      <c r="H255" s="23" t="s">
        <v>149</v>
      </c>
      <c r="I255" s="23" t="s">
        <v>150</v>
      </c>
      <c r="J255" s="23">
        <v>0</v>
      </c>
      <c r="K255" s="23">
        <v>2900</v>
      </c>
      <c r="L255" s="23" t="s">
        <v>373</v>
      </c>
      <c r="M255" s="161" t="s">
        <v>509</v>
      </c>
    </row>
    <row r="256" spans="1:13">
      <c r="A256" s="23" t="s">
        <v>294</v>
      </c>
      <c r="B256" s="23" t="s">
        <v>295</v>
      </c>
      <c r="C256" s="23">
        <v>2015</v>
      </c>
      <c r="D256" s="23" t="s">
        <v>298</v>
      </c>
      <c r="E256" s="23" t="s">
        <v>299</v>
      </c>
      <c r="F256" s="23" t="s">
        <v>299</v>
      </c>
      <c r="G256" s="23" t="s">
        <v>268</v>
      </c>
      <c r="H256" s="23" t="s">
        <v>244</v>
      </c>
      <c r="I256" s="23" t="s">
        <v>245</v>
      </c>
      <c r="J256" s="23">
        <v>0</v>
      </c>
      <c r="K256" s="23">
        <v>2784</v>
      </c>
      <c r="L256" s="23" t="s">
        <v>373</v>
      </c>
      <c r="M256" s="161" t="s">
        <v>509</v>
      </c>
    </row>
    <row r="257" spans="1:14">
      <c r="A257" s="23" t="s">
        <v>294</v>
      </c>
      <c r="B257" s="23" t="s">
        <v>295</v>
      </c>
      <c r="C257" s="23">
        <v>2015</v>
      </c>
      <c r="D257" s="23" t="s">
        <v>298</v>
      </c>
      <c r="E257" s="23" t="s">
        <v>299</v>
      </c>
      <c r="F257" s="23" t="s">
        <v>299</v>
      </c>
      <c r="G257" s="23" t="s">
        <v>268</v>
      </c>
      <c r="H257" s="23" t="s">
        <v>246</v>
      </c>
      <c r="I257" s="23" t="s">
        <v>247</v>
      </c>
      <c r="J257" s="23">
        <v>0</v>
      </c>
      <c r="K257" s="23">
        <v>2784</v>
      </c>
      <c r="L257" s="23" t="s">
        <v>373</v>
      </c>
      <c r="M257" s="161" t="s">
        <v>509</v>
      </c>
    </row>
    <row r="258" spans="1:14">
      <c r="A258" s="23" t="s">
        <v>294</v>
      </c>
      <c r="B258" s="23" t="s">
        <v>295</v>
      </c>
      <c r="C258" s="23">
        <v>2015</v>
      </c>
      <c r="D258" s="23" t="s">
        <v>298</v>
      </c>
      <c r="E258" s="23" t="s">
        <v>299</v>
      </c>
      <c r="F258" s="23" t="s">
        <v>299</v>
      </c>
      <c r="G258" s="23" t="s">
        <v>268</v>
      </c>
      <c r="H258" s="23" t="s">
        <v>131</v>
      </c>
      <c r="I258" s="23" t="s">
        <v>132</v>
      </c>
      <c r="J258" s="23">
        <v>0</v>
      </c>
      <c r="K258" s="23">
        <v>1606</v>
      </c>
      <c r="L258" s="23" t="s">
        <v>373</v>
      </c>
      <c r="M258" s="161" t="s">
        <v>509</v>
      </c>
    </row>
    <row r="259" spans="1:14">
      <c r="A259" s="23" t="s">
        <v>294</v>
      </c>
      <c r="B259" s="23" t="s">
        <v>295</v>
      </c>
      <c r="C259" s="23">
        <v>2015</v>
      </c>
      <c r="D259" s="23" t="s">
        <v>298</v>
      </c>
      <c r="E259" s="23" t="s">
        <v>299</v>
      </c>
      <c r="F259" s="23" t="s">
        <v>299</v>
      </c>
      <c r="G259" s="23" t="s">
        <v>268</v>
      </c>
      <c r="H259" s="23" t="s">
        <v>127</v>
      </c>
      <c r="I259" s="23" t="s">
        <v>128</v>
      </c>
      <c r="J259" s="23">
        <v>0</v>
      </c>
      <c r="K259" s="23">
        <v>108809.21</v>
      </c>
      <c r="L259" s="23" t="s">
        <v>373</v>
      </c>
      <c r="M259" s="161" t="s">
        <v>509</v>
      </c>
    </row>
    <row r="260" spans="1:14">
      <c r="A260" s="23" t="s">
        <v>294</v>
      </c>
      <c r="B260" s="23" t="s">
        <v>295</v>
      </c>
      <c r="C260" s="23">
        <v>2015</v>
      </c>
      <c r="D260" s="23" t="s">
        <v>298</v>
      </c>
      <c r="E260" s="23" t="s">
        <v>299</v>
      </c>
      <c r="F260" s="23" t="s">
        <v>299</v>
      </c>
      <c r="G260" s="23" t="s">
        <v>268</v>
      </c>
      <c r="H260" s="23" t="s">
        <v>153</v>
      </c>
      <c r="I260" s="23" t="s">
        <v>154</v>
      </c>
      <c r="J260" s="23">
        <v>0</v>
      </c>
      <c r="K260" s="23">
        <v>113315.21</v>
      </c>
      <c r="L260" s="23" t="s">
        <v>373</v>
      </c>
      <c r="M260" s="161" t="s">
        <v>509</v>
      </c>
    </row>
    <row r="261" spans="1:14">
      <c r="A261" s="23" t="s">
        <v>294</v>
      </c>
      <c r="B261" s="23" t="s">
        <v>295</v>
      </c>
      <c r="C261" s="23">
        <v>2015</v>
      </c>
      <c r="D261" s="23" t="s">
        <v>298</v>
      </c>
      <c r="E261" s="23" t="s">
        <v>299</v>
      </c>
      <c r="F261" s="23" t="s">
        <v>299</v>
      </c>
      <c r="G261" s="23" t="s">
        <v>268</v>
      </c>
      <c r="H261" s="23" t="s">
        <v>248</v>
      </c>
      <c r="I261" s="23" t="s">
        <v>249</v>
      </c>
      <c r="J261" s="23">
        <v>0</v>
      </c>
      <c r="K261" s="23">
        <v>2900</v>
      </c>
      <c r="L261" s="23" t="s">
        <v>373</v>
      </c>
      <c r="M261" s="161" t="s">
        <v>509</v>
      </c>
    </row>
    <row r="262" spans="1:14">
      <c r="A262" s="23" t="s">
        <v>294</v>
      </c>
      <c r="B262" s="23" t="s">
        <v>321</v>
      </c>
      <c r="C262" s="23">
        <v>2015</v>
      </c>
      <c r="D262" s="23" t="s">
        <v>325</v>
      </c>
      <c r="E262" s="23" t="s">
        <v>326</v>
      </c>
      <c r="F262" s="23" t="s">
        <v>324</v>
      </c>
      <c r="G262" s="23" t="s">
        <v>268</v>
      </c>
      <c r="H262" s="23" t="s">
        <v>184</v>
      </c>
      <c r="I262" s="23" t="s">
        <v>185</v>
      </c>
      <c r="J262" s="23">
        <v>0</v>
      </c>
      <c r="K262" s="23">
        <v>2412</v>
      </c>
      <c r="L262" s="23" t="s">
        <v>377</v>
      </c>
      <c r="N262" s="23"/>
    </row>
    <row r="263" spans="1:14">
      <c r="A263" s="23" t="s">
        <v>294</v>
      </c>
      <c r="B263" s="23" t="s">
        <v>295</v>
      </c>
      <c r="C263" s="23">
        <v>2015</v>
      </c>
      <c r="D263" s="23" t="s">
        <v>298</v>
      </c>
      <c r="E263" s="23" t="s">
        <v>299</v>
      </c>
      <c r="F263" s="23" t="s">
        <v>299</v>
      </c>
      <c r="G263" s="23" t="s">
        <v>268</v>
      </c>
      <c r="H263" s="23" t="s">
        <v>222</v>
      </c>
      <c r="I263" s="23" t="s">
        <v>223</v>
      </c>
      <c r="J263" s="23">
        <v>0</v>
      </c>
      <c r="K263" s="23">
        <v>2000</v>
      </c>
      <c r="L263" s="23" t="s">
        <v>373</v>
      </c>
      <c r="M263" s="161" t="s">
        <v>509</v>
      </c>
    </row>
    <row r="264" spans="1:14">
      <c r="A264" s="23" t="s">
        <v>294</v>
      </c>
      <c r="B264" s="23" t="s">
        <v>295</v>
      </c>
      <c r="C264" s="23">
        <v>2015</v>
      </c>
      <c r="D264" s="23" t="s">
        <v>298</v>
      </c>
      <c r="E264" s="23" t="s">
        <v>299</v>
      </c>
      <c r="F264" s="23" t="s">
        <v>299</v>
      </c>
      <c r="G264" s="23" t="s">
        <v>268</v>
      </c>
      <c r="H264" s="23" t="s">
        <v>158</v>
      </c>
      <c r="I264" s="23" t="s">
        <v>159</v>
      </c>
      <c r="J264" s="23">
        <v>0</v>
      </c>
      <c r="K264" s="23">
        <v>79660.514999999999</v>
      </c>
      <c r="L264" s="23" t="s">
        <v>373</v>
      </c>
      <c r="M264" s="161" t="s">
        <v>509</v>
      </c>
    </row>
    <row r="265" spans="1:14">
      <c r="A265" s="23" t="s">
        <v>294</v>
      </c>
      <c r="B265" s="23" t="s">
        <v>295</v>
      </c>
      <c r="C265" s="23">
        <v>2015</v>
      </c>
      <c r="D265" s="23" t="s">
        <v>298</v>
      </c>
      <c r="E265" s="23" t="s">
        <v>299</v>
      </c>
      <c r="F265" s="23" t="s">
        <v>299</v>
      </c>
      <c r="G265" s="23" t="s">
        <v>268</v>
      </c>
      <c r="H265" s="23" t="s">
        <v>190</v>
      </c>
      <c r="I265" s="23" t="s">
        <v>191</v>
      </c>
      <c r="J265" s="23">
        <v>0</v>
      </c>
      <c r="K265" s="23">
        <v>125</v>
      </c>
      <c r="L265" s="23" t="s">
        <v>373</v>
      </c>
      <c r="M265" s="161" t="s">
        <v>509</v>
      </c>
    </row>
    <row r="266" spans="1:14">
      <c r="A266" s="23" t="s">
        <v>294</v>
      </c>
      <c r="B266" s="23" t="s">
        <v>295</v>
      </c>
      <c r="C266" s="23">
        <v>2015</v>
      </c>
      <c r="D266" s="23" t="s">
        <v>298</v>
      </c>
      <c r="E266" s="23" t="s">
        <v>299</v>
      </c>
      <c r="F266" s="23" t="s">
        <v>299</v>
      </c>
      <c r="G266" s="23" t="s">
        <v>268</v>
      </c>
      <c r="H266" s="23" t="s">
        <v>192</v>
      </c>
      <c r="I266" s="23" t="s">
        <v>193</v>
      </c>
      <c r="J266" s="23">
        <v>0</v>
      </c>
      <c r="K266" s="23">
        <v>172</v>
      </c>
      <c r="L266" s="23" t="s">
        <v>373</v>
      </c>
      <c r="M266" s="161" t="s">
        <v>509</v>
      </c>
    </row>
    <row r="267" spans="1:14">
      <c r="A267" s="23" t="s">
        <v>294</v>
      </c>
      <c r="B267" s="23" t="s">
        <v>295</v>
      </c>
      <c r="C267" s="23">
        <v>2015</v>
      </c>
      <c r="D267" s="23" t="s">
        <v>298</v>
      </c>
      <c r="E267" s="23" t="s">
        <v>299</v>
      </c>
      <c r="F267" s="23" t="s">
        <v>299</v>
      </c>
      <c r="G267" s="23" t="s">
        <v>268</v>
      </c>
      <c r="H267" s="23" t="s">
        <v>194</v>
      </c>
      <c r="I267" s="23" t="s">
        <v>195</v>
      </c>
      <c r="J267" s="23">
        <v>0</v>
      </c>
      <c r="K267" s="23">
        <v>161.54</v>
      </c>
      <c r="L267" s="23" t="s">
        <v>373</v>
      </c>
      <c r="M267" s="161" t="s">
        <v>509</v>
      </c>
    </row>
    <row r="268" spans="1:14">
      <c r="A268" s="23" t="s">
        <v>294</v>
      </c>
      <c r="B268" s="23" t="s">
        <v>295</v>
      </c>
      <c r="C268" s="23">
        <v>2015</v>
      </c>
      <c r="D268" s="23" t="s">
        <v>298</v>
      </c>
      <c r="E268" s="23" t="s">
        <v>299</v>
      </c>
      <c r="F268" s="23" t="s">
        <v>299</v>
      </c>
      <c r="G268" s="23" t="s">
        <v>268</v>
      </c>
      <c r="H268" s="23" t="s">
        <v>208</v>
      </c>
      <c r="I268" s="23" t="s">
        <v>209</v>
      </c>
      <c r="J268" s="23">
        <v>0</v>
      </c>
      <c r="K268" s="23">
        <v>2000</v>
      </c>
      <c r="L268" s="23" t="s">
        <v>373</v>
      </c>
      <c r="M268" s="161" t="s">
        <v>509</v>
      </c>
    </row>
    <row r="269" spans="1:14">
      <c r="A269" s="23" t="s">
        <v>300</v>
      </c>
      <c r="B269" s="23" t="s">
        <v>295</v>
      </c>
      <c r="C269" s="23">
        <v>2015</v>
      </c>
      <c r="D269" s="23" t="s">
        <v>298</v>
      </c>
      <c r="E269" s="23" t="s">
        <v>299</v>
      </c>
      <c r="F269" s="23" t="s">
        <v>299</v>
      </c>
      <c r="G269" s="23" t="s">
        <v>268</v>
      </c>
      <c r="H269" s="23" t="s">
        <v>212</v>
      </c>
      <c r="I269" s="23" t="s">
        <v>213</v>
      </c>
      <c r="J269" s="23">
        <v>0</v>
      </c>
      <c r="K269" s="23">
        <v>2458.54</v>
      </c>
      <c r="L269" s="23" t="s">
        <v>373</v>
      </c>
      <c r="M269" s="161" t="s">
        <v>509</v>
      </c>
    </row>
    <row r="270" spans="1:14">
      <c r="A270" s="23" t="s">
        <v>300</v>
      </c>
      <c r="B270" s="23" t="s">
        <v>295</v>
      </c>
      <c r="C270" s="23">
        <v>2015</v>
      </c>
      <c r="D270" s="23" t="s">
        <v>298</v>
      </c>
      <c r="E270" s="23" t="s">
        <v>299</v>
      </c>
      <c r="F270" s="23" t="s">
        <v>299</v>
      </c>
      <c r="G270" s="23" t="s">
        <v>268</v>
      </c>
      <c r="H270" s="23" t="s">
        <v>218</v>
      </c>
      <c r="I270" s="23" t="s">
        <v>219</v>
      </c>
      <c r="J270" s="23">
        <v>0</v>
      </c>
      <c r="K270" s="23">
        <v>2000</v>
      </c>
      <c r="L270" s="23" t="s">
        <v>373</v>
      </c>
      <c r="M270" s="161" t="s">
        <v>509</v>
      </c>
    </row>
    <row r="271" spans="1:14">
      <c r="A271" s="23" t="s">
        <v>300</v>
      </c>
      <c r="B271" s="23" t="s">
        <v>295</v>
      </c>
      <c r="C271" s="23">
        <v>2015</v>
      </c>
      <c r="D271" s="23" t="s">
        <v>298</v>
      </c>
      <c r="E271" s="23" t="s">
        <v>299</v>
      </c>
      <c r="F271" s="23" t="s">
        <v>299</v>
      </c>
      <c r="G271" s="23" t="s">
        <v>268</v>
      </c>
      <c r="H271" s="23" t="s">
        <v>176</v>
      </c>
      <c r="I271" s="23" t="s">
        <v>177</v>
      </c>
      <c r="J271" s="23">
        <v>0</v>
      </c>
      <c r="K271" s="23">
        <v>1007.16</v>
      </c>
      <c r="L271" s="23" t="s">
        <v>373</v>
      </c>
      <c r="M271" s="161" t="s">
        <v>509</v>
      </c>
    </row>
    <row r="272" spans="1:14">
      <c r="A272" s="23" t="s">
        <v>300</v>
      </c>
      <c r="B272" s="23" t="s">
        <v>295</v>
      </c>
      <c r="C272" s="23">
        <v>2015</v>
      </c>
      <c r="D272" s="23" t="s">
        <v>298</v>
      </c>
      <c r="E272" s="23" t="s">
        <v>299</v>
      </c>
      <c r="F272" s="23" t="s">
        <v>299</v>
      </c>
      <c r="G272" s="23" t="s">
        <v>268</v>
      </c>
      <c r="H272" s="23" t="s">
        <v>174</v>
      </c>
      <c r="I272" s="23" t="s">
        <v>175</v>
      </c>
      <c r="J272" s="23">
        <v>0</v>
      </c>
      <c r="K272" s="23">
        <v>91952.414999999994</v>
      </c>
      <c r="L272" s="23" t="s">
        <v>373</v>
      </c>
      <c r="M272" s="161" t="s">
        <v>509</v>
      </c>
    </row>
    <row r="273" spans="1:14">
      <c r="A273" s="23" t="s">
        <v>300</v>
      </c>
      <c r="B273" s="23" t="s">
        <v>295</v>
      </c>
      <c r="C273" s="23">
        <v>2015</v>
      </c>
      <c r="D273" s="23" t="s">
        <v>298</v>
      </c>
      <c r="E273" s="23" t="s">
        <v>299</v>
      </c>
      <c r="F273" s="23" t="s">
        <v>299</v>
      </c>
      <c r="G273" s="23" t="s">
        <v>268</v>
      </c>
      <c r="H273" s="23" t="s">
        <v>143</v>
      </c>
      <c r="I273" s="23" t="s">
        <v>144</v>
      </c>
      <c r="J273" s="23">
        <v>0</v>
      </c>
      <c r="K273" s="23">
        <v>110415.21</v>
      </c>
      <c r="L273" s="23" t="s">
        <v>373</v>
      </c>
      <c r="M273" s="161" t="s">
        <v>509</v>
      </c>
    </row>
    <row r="274" spans="1:14">
      <c r="A274" s="23" t="s">
        <v>300</v>
      </c>
      <c r="B274" s="23" t="s">
        <v>295</v>
      </c>
      <c r="C274" s="23">
        <v>2015</v>
      </c>
      <c r="D274" s="23" t="s">
        <v>298</v>
      </c>
      <c r="E274" s="23" t="s">
        <v>299</v>
      </c>
      <c r="F274" s="23" t="s">
        <v>299</v>
      </c>
      <c r="G274" s="23" t="s">
        <v>268</v>
      </c>
      <c r="H274" s="23" t="s">
        <v>170</v>
      </c>
      <c r="I274" s="23" t="s">
        <v>171</v>
      </c>
      <c r="J274" s="23">
        <v>0</v>
      </c>
      <c r="K274" s="23">
        <v>6198.36</v>
      </c>
      <c r="L274" s="23" t="s">
        <v>373</v>
      </c>
      <c r="M274" s="161" t="s">
        <v>509</v>
      </c>
      <c r="N274" s="23"/>
    </row>
    <row r="275" spans="1:14">
      <c r="A275" s="23" t="s">
        <v>300</v>
      </c>
      <c r="B275" s="23" t="s">
        <v>295</v>
      </c>
      <c r="C275" s="23">
        <v>2015</v>
      </c>
      <c r="D275" s="23" t="s">
        <v>298</v>
      </c>
      <c r="E275" s="23" t="s">
        <v>299</v>
      </c>
      <c r="F275" s="23" t="s">
        <v>299</v>
      </c>
      <c r="G275" s="23" t="s">
        <v>268</v>
      </c>
      <c r="H275" s="23" t="s">
        <v>168</v>
      </c>
      <c r="I275" s="23" t="s">
        <v>169</v>
      </c>
      <c r="J275" s="23">
        <v>0</v>
      </c>
      <c r="K275" s="23">
        <v>6093.54</v>
      </c>
      <c r="L275" s="23" t="s">
        <v>373</v>
      </c>
      <c r="M275" s="161" t="s">
        <v>509</v>
      </c>
    </row>
    <row r="276" spans="1:14">
      <c r="A276" s="23" t="s">
        <v>300</v>
      </c>
      <c r="B276" s="23" t="s">
        <v>295</v>
      </c>
      <c r="C276" s="23">
        <v>2015</v>
      </c>
      <c r="D276" s="23" t="s">
        <v>298</v>
      </c>
      <c r="E276" s="23" t="s">
        <v>299</v>
      </c>
      <c r="F276" s="23" t="s">
        <v>299</v>
      </c>
      <c r="G276" s="23" t="s">
        <v>268</v>
      </c>
      <c r="H276" s="23" t="s">
        <v>224</v>
      </c>
      <c r="I276" s="23" t="s">
        <v>225</v>
      </c>
      <c r="J276" s="23">
        <v>0</v>
      </c>
      <c r="K276" s="23">
        <v>15425.410099999999</v>
      </c>
      <c r="L276" s="23" t="s">
        <v>373</v>
      </c>
      <c r="M276" s="161" t="s">
        <v>509</v>
      </c>
    </row>
    <row r="277" spans="1:14">
      <c r="A277" s="23" t="s">
        <v>300</v>
      </c>
      <c r="B277" s="23" t="s">
        <v>295</v>
      </c>
      <c r="C277" s="23">
        <v>2015</v>
      </c>
      <c r="D277" s="23" t="s">
        <v>298</v>
      </c>
      <c r="E277" s="23" t="s">
        <v>299</v>
      </c>
      <c r="F277" s="23" t="s">
        <v>299</v>
      </c>
      <c r="G277" s="23" t="s">
        <v>268</v>
      </c>
      <c r="H277" s="23" t="s">
        <v>226</v>
      </c>
      <c r="I277" s="23" t="s">
        <v>227</v>
      </c>
      <c r="J277" s="23">
        <v>0</v>
      </c>
      <c r="K277" s="23">
        <v>112843.52499999999</v>
      </c>
      <c r="L277" s="23" t="s">
        <v>373</v>
      </c>
      <c r="M277" s="161" t="s">
        <v>509</v>
      </c>
    </row>
    <row r="278" spans="1:14">
      <c r="A278" s="23" t="s">
        <v>300</v>
      </c>
      <c r="B278" s="23" t="s">
        <v>295</v>
      </c>
      <c r="C278" s="23">
        <v>2015</v>
      </c>
      <c r="D278" s="23" t="s">
        <v>298</v>
      </c>
      <c r="E278" s="23" t="s">
        <v>299</v>
      </c>
      <c r="F278" s="23" t="s">
        <v>299</v>
      </c>
      <c r="G278" s="23" t="s">
        <v>268</v>
      </c>
      <c r="H278" s="23" t="s">
        <v>228</v>
      </c>
      <c r="I278" s="23" t="s">
        <v>229</v>
      </c>
      <c r="J278" s="23">
        <v>0</v>
      </c>
      <c r="K278" s="23">
        <v>2784</v>
      </c>
      <c r="L278" s="23" t="s">
        <v>373</v>
      </c>
      <c r="M278" s="161" t="s">
        <v>509</v>
      </c>
    </row>
    <row r="279" spans="1:14">
      <c r="A279" s="23" t="s">
        <v>300</v>
      </c>
      <c r="B279" s="23" t="s">
        <v>295</v>
      </c>
      <c r="C279" s="23">
        <v>2015</v>
      </c>
      <c r="D279" s="23" t="s">
        <v>298</v>
      </c>
      <c r="E279" s="23" t="s">
        <v>299</v>
      </c>
      <c r="F279" s="23" t="s">
        <v>299</v>
      </c>
      <c r="G279" s="23" t="s">
        <v>268</v>
      </c>
      <c r="H279" s="23" t="s">
        <v>234</v>
      </c>
      <c r="I279" s="23" t="s">
        <v>235</v>
      </c>
      <c r="J279" s="23">
        <v>0</v>
      </c>
      <c r="K279" s="23">
        <v>113315.21</v>
      </c>
      <c r="L279" s="23" t="s">
        <v>373</v>
      </c>
      <c r="M279" s="161" t="s">
        <v>509</v>
      </c>
    </row>
    <row r="280" spans="1:14">
      <c r="A280" s="23" t="s">
        <v>300</v>
      </c>
      <c r="B280" s="23" t="s">
        <v>295</v>
      </c>
      <c r="C280" s="23">
        <v>2015</v>
      </c>
      <c r="D280" s="23" t="s">
        <v>298</v>
      </c>
      <c r="E280" s="23" t="s">
        <v>299</v>
      </c>
      <c r="F280" s="23" t="s">
        <v>299</v>
      </c>
      <c r="G280" s="23" t="s">
        <v>268</v>
      </c>
      <c r="H280" s="23" t="s">
        <v>236</v>
      </c>
      <c r="I280" s="23" t="s">
        <v>237</v>
      </c>
      <c r="J280" s="23">
        <v>0</v>
      </c>
      <c r="K280" s="23">
        <v>-2312.3150000000001</v>
      </c>
      <c r="L280" s="23" t="s">
        <v>373</v>
      </c>
      <c r="M280" s="161" t="s">
        <v>509</v>
      </c>
    </row>
    <row r="281" spans="1:14">
      <c r="A281" s="23" t="s">
        <v>300</v>
      </c>
      <c r="B281" s="23" t="s">
        <v>295</v>
      </c>
      <c r="C281" s="23">
        <v>2015</v>
      </c>
      <c r="D281" s="23" t="s">
        <v>298</v>
      </c>
      <c r="E281" s="23" t="s">
        <v>299</v>
      </c>
      <c r="F281" s="23" t="s">
        <v>299</v>
      </c>
      <c r="G281" s="23" t="s">
        <v>268</v>
      </c>
      <c r="H281" s="23" t="s">
        <v>166</v>
      </c>
      <c r="I281" s="23" t="s">
        <v>167</v>
      </c>
      <c r="J281" s="23">
        <v>0</v>
      </c>
      <c r="K281" s="23">
        <v>79660.514999999999</v>
      </c>
      <c r="L281" s="23" t="s">
        <v>373</v>
      </c>
      <c r="M281" s="161" t="s">
        <v>509</v>
      </c>
    </row>
    <row r="282" spans="1:14">
      <c r="A282" s="23" t="s">
        <v>300</v>
      </c>
      <c r="B282" s="23" t="s">
        <v>295</v>
      </c>
      <c r="C282" s="23">
        <v>2015</v>
      </c>
      <c r="D282" s="23" t="s">
        <v>298</v>
      </c>
      <c r="E282" s="23" t="s">
        <v>299</v>
      </c>
      <c r="F282" s="23" t="s">
        <v>299</v>
      </c>
      <c r="G282" s="23" t="s">
        <v>268</v>
      </c>
      <c r="H282" s="23" t="s">
        <v>9</v>
      </c>
      <c r="I282" s="23" t="s">
        <v>10</v>
      </c>
      <c r="J282" s="23">
        <v>2</v>
      </c>
      <c r="K282" s="23">
        <v>64660.514999999999</v>
      </c>
      <c r="L282" s="23" t="s">
        <v>373</v>
      </c>
      <c r="M282" s="161" t="s">
        <v>509</v>
      </c>
    </row>
    <row r="283" spans="1:14">
      <c r="A283" s="23" t="s">
        <v>300</v>
      </c>
      <c r="B283" s="23" t="s">
        <v>295</v>
      </c>
      <c r="C283" s="23">
        <v>2015</v>
      </c>
      <c r="D283" s="23" t="s">
        <v>298</v>
      </c>
      <c r="E283" s="23" t="s">
        <v>299</v>
      </c>
      <c r="F283" s="23" t="s">
        <v>299</v>
      </c>
      <c r="G283" s="23" t="s">
        <v>268</v>
      </c>
      <c r="H283" s="23" t="s">
        <v>156</v>
      </c>
      <c r="I283" s="23" t="s">
        <v>157</v>
      </c>
      <c r="J283" s="23">
        <v>2.25</v>
      </c>
      <c r="K283" s="23">
        <v>79660.514999999999</v>
      </c>
      <c r="L283" s="23" t="s">
        <v>373</v>
      </c>
      <c r="M283" s="161" t="s">
        <v>509</v>
      </c>
    </row>
    <row r="284" spans="1:14">
      <c r="A284" s="23" t="s">
        <v>300</v>
      </c>
      <c r="B284" s="23" t="s">
        <v>295</v>
      </c>
      <c r="C284" s="23">
        <v>2015</v>
      </c>
      <c r="D284" s="23" t="s">
        <v>298</v>
      </c>
      <c r="E284" s="23" t="s">
        <v>299</v>
      </c>
      <c r="F284" s="23" t="s">
        <v>299</v>
      </c>
      <c r="G284" s="23" t="s">
        <v>268</v>
      </c>
      <c r="H284" s="23" t="s">
        <v>0</v>
      </c>
      <c r="I284" s="23" t="s">
        <v>1</v>
      </c>
      <c r="J284" s="23">
        <v>0.25</v>
      </c>
      <c r="K284" s="23">
        <v>15000</v>
      </c>
      <c r="L284" s="23" t="s">
        <v>373</v>
      </c>
      <c r="M284" s="161" t="s">
        <v>509</v>
      </c>
    </row>
    <row r="285" spans="1:14">
      <c r="A285" s="23" t="s">
        <v>300</v>
      </c>
      <c r="B285" s="23" t="s">
        <v>295</v>
      </c>
      <c r="C285" s="23">
        <v>2015</v>
      </c>
      <c r="D285" s="23" t="s">
        <v>296</v>
      </c>
      <c r="E285" s="23" t="s">
        <v>297</v>
      </c>
      <c r="F285" s="23" t="s">
        <v>297</v>
      </c>
      <c r="G285" s="23" t="s">
        <v>268</v>
      </c>
      <c r="H285" s="23" t="s">
        <v>232</v>
      </c>
      <c r="I285" s="23" t="s">
        <v>233</v>
      </c>
      <c r="J285" s="23">
        <v>0</v>
      </c>
      <c r="K285" s="23">
        <v>109638.1127</v>
      </c>
      <c r="L285" s="23" t="s">
        <v>372</v>
      </c>
      <c r="M285" s="161" t="s">
        <v>509</v>
      </c>
    </row>
    <row r="286" spans="1:14">
      <c r="A286" s="23" t="s">
        <v>300</v>
      </c>
      <c r="B286" s="23" t="s">
        <v>295</v>
      </c>
      <c r="C286" s="23">
        <v>2015</v>
      </c>
      <c r="D286" s="23" t="s">
        <v>298</v>
      </c>
      <c r="E286" s="23" t="s">
        <v>299</v>
      </c>
      <c r="F286" s="23" t="s">
        <v>299</v>
      </c>
      <c r="G286" s="23" t="s">
        <v>268</v>
      </c>
      <c r="H286" s="23" t="s">
        <v>232</v>
      </c>
      <c r="I286" s="23" t="s">
        <v>233</v>
      </c>
      <c r="J286" s="23">
        <v>0</v>
      </c>
      <c r="K286" s="23">
        <v>115627.52499999999</v>
      </c>
      <c r="L286" s="23" t="s">
        <v>373</v>
      </c>
      <c r="M286" s="161" t="s">
        <v>509</v>
      </c>
    </row>
    <row r="287" spans="1:14">
      <c r="A287" s="23" t="s">
        <v>300</v>
      </c>
      <c r="B287" s="23" t="s">
        <v>310</v>
      </c>
      <c r="C287" s="23">
        <v>2015</v>
      </c>
      <c r="D287" s="23" t="s">
        <v>311</v>
      </c>
      <c r="E287" s="23" t="s">
        <v>312</v>
      </c>
      <c r="F287" s="23" t="s">
        <v>267</v>
      </c>
      <c r="G287" s="23" t="s">
        <v>268</v>
      </c>
      <c r="H287" s="23" t="s">
        <v>184</v>
      </c>
      <c r="I287" s="23" t="s">
        <v>185</v>
      </c>
      <c r="J287" s="23">
        <v>0</v>
      </c>
      <c r="K287" s="23">
        <v>22531</v>
      </c>
      <c r="L287" s="23" t="s">
        <v>373</v>
      </c>
      <c r="M287" t="s">
        <v>507</v>
      </c>
    </row>
    <row r="288" spans="1:14">
      <c r="A288" s="23" t="s">
        <v>300</v>
      </c>
      <c r="B288" s="23" t="s">
        <v>310</v>
      </c>
      <c r="C288" s="23">
        <v>2015</v>
      </c>
      <c r="D288" s="23" t="s">
        <v>313</v>
      </c>
      <c r="E288" s="23" t="s">
        <v>314</v>
      </c>
      <c r="F288" s="23" t="s">
        <v>315</v>
      </c>
      <c r="G288" s="23" t="s">
        <v>268</v>
      </c>
      <c r="H288" s="23" t="s">
        <v>184</v>
      </c>
      <c r="I288" s="23" t="s">
        <v>185</v>
      </c>
      <c r="J288" s="23">
        <v>0</v>
      </c>
      <c r="K288" s="23">
        <v>12088</v>
      </c>
      <c r="L288" s="23" t="s">
        <v>373</v>
      </c>
      <c r="M288" s="161" t="s">
        <v>507</v>
      </c>
    </row>
    <row r="289" spans="1:14">
      <c r="A289" s="23" t="s">
        <v>300</v>
      </c>
      <c r="B289" s="23" t="s">
        <v>310</v>
      </c>
      <c r="C289" s="23">
        <v>2015</v>
      </c>
      <c r="D289" s="23" t="s">
        <v>311</v>
      </c>
      <c r="E289" s="23" t="s">
        <v>312</v>
      </c>
      <c r="F289" s="23" t="s">
        <v>267</v>
      </c>
      <c r="G289" s="23" t="s">
        <v>268</v>
      </c>
      <c r="H289" s="23" t="s">
        <v>131</v>
      </c>
      <c r="I289" s="23" t="s">
        <v>132</v>
      </c>
      <c r="J289" s="23">
        <v>0</v>
      </c>
      <c r="K289" s="23">
        <v>2410</v>
      </c>
      <c r="L289" s="23" t="s">
        <v>373</v>
      </c>
      <c r="M289" s="161" t="s">
        <v>507</v>
      </c>
      <c r="N289" s="23"/>
    </row>
    <row r="290" spans="1:14">
      <c r="A290" s="23" t="s">
        <v>300</v>
      </c>
      <c r="B290" s="23" t="s">
        <v>310</v>
      </c>
      <c r="C290" s="23">
        <v>2015</v>
      </c>
      <c r="D290" s="23" t="s">
        <v>311</v>
      </c>
      <c r="E290" s="23" t="s">
        <v>312</v>
      </c>
      <c r="F290" s="23" t="s">
        <v>267</v>
      </c>
      <c r="G290" s="23" t="s">
        <v>268</v>
      </c>
      <c r="H290" s="23" t="s">
        <v>170</v>
      </c>
      <c r="I290" s="23" t="s">
        <v>171</v>
      </c>
      <c r="J290" s="23">
        <v>0</v>
      </c>
      <c r="K290" s="23">
        <v>11870</v>
      </c>
      <c r="L290" s="23" t="s">
        <v>373</v>
      </c>
      <c r="M290" s="161" t="s">
        <v>507</v>
      </c>
    </row>
    <row r="291" spans="1:14">
      <c r="A291" s="23" t="s">
        <v>300</v>
      </c>
      <c r="B291" s="23" t="s">
        <v>310</v>
      </c>
      <c r="C291" s="23">
        <v>2015</v>
      </c>
      <c r="D291" s="23" t="s">
        <v>311</v>
      </c>
      <c r="E291" s="23" t="s">
        <v>312</v>
      </c>
      <c r="F291" s="23" t="s">
        <v>267</v>
      </c>
      <c r="G291" s="23" t="s">
        <v>268</v>
      </c>
      <c r="H291" s="23" t="s">
        <v>143</v>
      </c>
      <c r="I291" s="23" t="s">
        <v>144</v>
      </c>
      <c r="J291" s="23">
        <v>0</v>
      </c>
      <c r="K291" s="23">
        <v>182766</v>
      </c>
      <c r="L291" s="23" t="s">
        <v>373</v>
      </c>
      <c r="M291" s="161" t="s">
        <v>507</v>
      </c>
    </row>
    <row r="292" spans="1:14">
      <c r="A292" s="23" t="s">
        <v>300</v>
      </c>
      <c r="B292" s="23" t="s">
        <v>310</v>
      </c>
      <c r="C292" s="23">
        <v>2015</v>
      </c>
      <c r="D292" s="23" t="s">
        <v>311</v>
      </c>
      <c r="E292" s="23" t="s">
        <v>312</v>
      </c>
      <c r="F292" s="23" t="s">
        <v>267</v>
      </c>
      <c r="G292" s="23" t="s">
        <v>268</v>
      </c>
      <c r="H292" s="23" t="s">
        <v>127</v>
      </c>
      <c r="I292" s="23" t="s">
        <v>128</v>
      </c>
      <c r="J292" s="23">
        <v>0</v>
      </c>
      <c r="K292" s="23">
        <v>180356</v>
      </c>
      <c r="L292" s="23" t="s">
        <v>373</v>
      </c>
      <c r="M292" s="161" t="s">
        <v>507</v>
      </c>
    </row>
    <row r="293" spans="1:14">
      <c r="A293" s="23" t="s">
        <v>300</v>
      </c>
      <c r="B293" s="23" t="s">
        <v>310</v>
      </c>
      <c r="C293" s="23">
        <v>2015</v>
      </c>
      <c r="D293" s="23" t="s">
        <v>311</v>
      </c>
      <c r="E293" s="23" t="s">
        <v>312</v>
      </c>
      <c r="F293" s="23" t="s">
        <v>267</v>
      </c>
      <c r="G293" s="23" t="s">
        <v>268</v>
      </c>
      <c r="H293" s="23" t="s">
        <v>149</v>
      </c>
      <c r="I293" s="23" t="s">
        <v>150</v>
      </c>
      <c r="J293" s="23">
        <v>0</v>
      </c>
      <c r="K293" s="23">
        <v>491</v>
      </c>
      <c r="L293" s="23" t="s">
        <v>373</v>
      </c>
      <c r="M293" s="161" t="s">
        <v>507</v>
      </c>
    </row>
    <row r="294" spans="1:14">
      <c r="A294" s="23" t="s">
        <v>300</v>
      </c>
      <c r="B294" s="23" t="s">
        <v>310</v>
      </c>
      <c r="C294" s="23">
        <v>2015</v>
      </c>
      <c r="D294" s="23" t="s">
        <v>311</v>
      </c>
      <c r="E294" s="23" t="s">
        <v>312</v>
      </c>
      <c r="F294" s="23" t="s">
        <v>267</v>
      </c>
      <c r="G294" s="23" t="s">
        <v>268</v>
      </c>
      <c r="H294" s="23" t="s">
        <v>153</v>
      </c>
      <c r="I294" s="23" t="s">
        <v>154</v>
      </c>
      <c r="J294" s="23">
        <v>0</v>
      </c>
      <c r="K294" s="23">
        <v>183257</v>
      </c>
      <c r="L294" s="23" t="s">
        <v>373</v>
      </c>
      <c r="M294" s="161" t="s">
        <v>507</v>
      </c>
    </row>
    <row r="295" spans="1:14">
      <c r="A295" s="23" t="s">
        <v>300</v>
      </c>
      <c r="B295" s="23" t="s">
        <v>310</v>
      </c>
      <c r="C295" s="23">
        <v>2015</v>
      </c>
      <c r="D295" s="23" t="s">
        <v>311</v>
      </c>
      <c r="E295" s="23" t="s">
        <v>312</v>
      </c>
      <c r="F295" s="23" t="s">
        <v>267</v>
      </c>
      <c r="G295" s="23" t="s">
        <v>268</v>
      </c>
      <c r="H295" s="23" t="s">
        <v>246</v>
      </c>
      <c r="I295" s="23" t="s">
        <v>247</v>
      </c>
      <c r="J295" s="23">
        <v>0</v>
      </c>
      <c r="K295" s="23">
        <v>491</v>
      </c>
      <c r="L295" s="23" t="s">
        <v>373</v>
      </c>
      <c r="M295" s="161" t="s">
        <v>507</v>
      </c>
    </row>
    <row r="296" spans="1:14">
      <c r="A296" s="23" t="s">
        <v>300</v>
      </c>
      <c r="B296" s="23" t="s">
        <v>310</v>
      </c>
      <c r="C296" s="23">
        <v>2015</v>
      </c>
      <c r="D296" s="23" t="s">
        <v>311</v>
      </c>
      <c r="E296" s="23" t="s">
        <v>312</v>
      </c>
      <c r="F296" s="23" t="s">
        <v>267</v>
      </c>
      <c r="G296" s="23" t="s">
        <v>268</v>
      </c>
      <c r="H296" s="23" t="s">
        <v>244</v>
      </c>
      <c r="I296" s="23" t="s">
        <v>245</v>
      </c>
      <c r="J296" s="23">
        <v>0</v>
      </c>
      <c r="K296" s="23">
        <v>491</v>
      </c>
      <c r="L296" s="23" t="s">
        <v>373</v>
      </c>
      <c r="M296" s="161" t="s">
        <v>507</v>
      </c>
    </row>
    <row r="297" spans="1:14">
      <c r="A297" s="23" t="s">
        <v>305</v>
      </c>
      <c r="B297" s="23" t="s">
        <v>310</v>
      </c>
      <c r="C297" s="23">
        <v>2015</v>
      </c>
      <c r="D297" s="23" t="s">
        <v>311</v>
      </c>
      <c r="E297" s="23" t="s">
        <v>312</v>
      </c>
      <c r="F297" s="23" t="s">
        <v>267</v>
      </c>
      <c r="G297" s="23" t="s">
        <v>268</v>
      </c>
      <c r="H297" s="23" t="s">
        <v>238</v>
      </c>
      <c r="I297" s="23" t="s">
        <v>239</v>
      </c>
      <c r="J297" s="23">
        <v>0</v>
      </c>
      <c r="K297" s="23">
        <v>491</v>
      </c>
      <c r="L297" t="s">
        <v>373</v>
      </c>
      <c r="M297" s="161" t="s">
        <v>507</v>
      </c>
    </row>
    <row r="298" spans="1:14">
      <c r="A298" s="23" t="s">
        <v>305</v>
      </c>
      <c r="B298" s="23" t="s">
        <v>310</v>
      </c>
      <c r="C298" s="23">
        <v>2015</v>
      </c>
      <c r="D298" s="23" t="s">
        <v>311</v>
      </c>
      <c r="E298" s="23" t="s">
        <v>312</v>
      </c>
      <c r="F298" s="23" t="s">
        <v>267</v>
      </c>
      <c r="G298" s="23" t="s">
        <v>268</v>
      </c>
      <c r="H298" s="23" t="s">
        <v>248</v>
      </c>
      <c r="I298" s="23" t="s">
        <v>249</v>
      </c>
      <c r="J298" s="23">
        <v>0</v>
      </c>
      <c r="K298" s="23">
        <v>491</v>
      </c>
      <c r="L298" t="s">
        <v>373</v>
      </c>
      <c r="M298" s="161" t="s">
        <v>507</v>
      </c>
    </row>
    <row r="299" spans="1:14">
      <c r="A299" s="23" t="s">
        <v>305</v>
      </c>
      <c r="B299" s="23" t="s">
        <v>321</v>
      </c>
      <c r="C299" s="23">
        <v>2015</v>
      </c>
      <c r="D299" s="23" t="s">
        <v>332</v>
      </c>
      <c r="E299" s="23" t="s">
        <v>333</v>
      </c>
      <c r="F299" s="23" t="s">
        <v>334</v>
      </c>
      <c r="G299" s="23" t="s">
        <v>268</v>
      </c>
      <c r="H299" s="23" t="s">
        <v>184</v>
      </c>
      <c r="I299" s="23" t="s">
        <v>185</v>
      </c>
      <c r="J299" s="23">
        <v>0</v>
      </c>
      <c r="K299" s="23">
        <v>975</v>
      </c>
      <c r="L299" s="23" t="s">
        <v>377</v>
      </c>
      <c r="N299" s="23"/>
    </row>
    <row r="300" spans="1:14">
      <c r="A300" s="23" t="s">
        <v>305</v>
      </c>
      <c r="B300" s="23" t="s">
        <v>310</v>
      </c>
      <c r="C300" s="23">
        <v>2015</v>
      </c>
      <c r="D300" s="23" t="s">
        <v>311</v>
      </c>
      <c r="E300" s="23" t="s">
        <v>312</v>
      </c>
      <c r="F300" s="23" t="s">
        <v>267</v>
      </c>
      <c r="G300" s="23" t="s">
        <v>268</v>
      </c>
      <c r="H300" s="23" t="s">
        <v>212</v>
      </c>
      <c r="I300" s="23" t="s">
        <v>213</v>
      </c>
      <c r="J300" s="23">
        <v>0</v>
      </c>
      <c r="K300" s="23">
        <v>6581</v>
      </c>
      <c r="L300" s="23" t="s">
        <v>373</v>
      </c>
      <c r="M300" s="161" t="s">
        <v>507</v>
      </c>
    </row>
    <row r="301" spans="1:14">
      <c r="A301" s="23" t="s">
        <v>305</v>
      </c>
      <c r="B301" s="23" t="s">
        <v>310</v>
      </c>
      <c r="C301" s="23">
        <v>2015</v>
      </c>
      <c r="D301" s="23" t="s">
        <v>311</v>
      </c>
      <c r="E301" s="23" t="s">
        <v>312</v>
      </c>
      <c r="F301" s="23" t="s">
        <v>267</v>
      </c>
      <c r="G301" s="23" t="s">
        <v>268</v>
      </c>
      <c r="H301" s="23" t="s">
        <v>202</v>
      </c>
      <c r="I301" s="23" t="s">
        <v>203</v>
      </c>
      <c r="J301" s="23">
        <v>0</v>
      </c>
      <c r="K301" s="23">
        <v>8</v>
      </c>
      <c r="L301" s="23" t="s">
        <v>373</v>
      </c>
      <c r="M301" s="161" t="s">
        <v>507</v>
      </c>
    </row>
    <row r="302" spans="1:14">
      <c r="A302" s="23" t="s">
        <v>305</v>
      </c>
      <c r="B302" s="23" t="s">
        <v>310</v>
      </c>
      <c r="C302" s="23">
        <v>2015</v>
      </c>
      <c r="D302" s="23" t="s">
        <v>311</v>
      </c>
      <c r="E302" s="23" t="s">
        <v>312</v>
      </c>
      <c r="F302" s="23" t="s">
        <v>267</v>
      </c>
      <c r="G302" s="23" t="s">
        <v>268</v>
      </c>
      <c r="H302" s="23" t="s">
        <v>168</v>
      </c>
      <c r="I302" s="23" t="s">
        <v>169</v>
      </c>
      <c r="J302" s="23">
        <v>0</v>
      </c>
      <c r="K302" s="23">
        <v>10921</v>
      </c>
      <c r="L302" s="23" t="s">
        <v>373</v>
      </c>
      <c r="M302" s="161" t="s">
        <v>507</v>
      </c>
    </row>
    <row r="303" spans="1:14">
      <c r="A303" s="23" t="s">
        <v>305</v>
      </c>
      <c r="B303" s="23" t="s">
        <v>310</v>
      </c>
      <c r="C303" s="23">
        <v>2015</v>
      </c>
      <c r="D303" s="23" t="s">
        <v>311</v>
      </c>
      <c r="E303" s="23" t="s">
        <v>312</v>
      </c>
      <c r="F303" s="23" t="s">
        <v>267</v>
      </c>
      <c r="G303" s="23" t="s">
        <v>268</v>
      </c>
      <c r="H303" s="23" t="s">
        <v>166</v>
      </c>
      <c r="I303" s="23" t="s">
        <v>167</v>
      </c>
      <c r="J303" s="23">
        <v>0</v>
      </c>
      <c r="K303" s="23">
        <v>116368</v>
      </c>
      <c r="L303" s="23" t="s">
        <v>373</v>
      </c>
      <c r="M303" s="161" t="s">
        <v>507</v>
      </c>
    </row>
    <row r="304" spans="1:14">
      <c r="A304" s="23" t="s">
        <v>305</v>
      </c>
      <c r="B304" s="23" t="s">
        <v>310</v>
      </c>
      <c r="C304" s="23">
        <v>2015</v>
      </c>
      <c r="D304" s="23" t="s">
        <v>311</v>
      </c>
      <c r="E304" s="23" t="s">
        <v>312</v>
      </c>
      <c r="F304" s="23" t="s">
        <v>267</v>
      </c>
      <c r="G304" s="23" t="s">
        <v>268</v>
      </c>
      <c r="H304" s="23" t="s">
        <v>236</v>
      </c>
      <c r="I304" s="23" t="s">
        <v>237</v>
      </c>
      <c r="J304" s="23">
        <v>0</v>
      </c>
      <c r="K304" s="23">
        <v>-14445.3315</v>
      </c>
      <c r="L304" s="23" t="s">
        <v>373</v>
      </c>
      <c r="M304" s="161" t="s">
        <v>507</v>
      </c>
    </row>
    <row r="305" spans="1:13">
      <c r="A305" s="23" t="s">
        <v>305</v>
      </c>
      <c r="B305" s="23" t="s">
        <v>310</v>
      </c>
      <c r="C305" s="23">
        <v>2015</v>
      </c>
      <c r="D305" s="23" t="s">
        <v>311</v>
      </c>
      <c r="E305" s="23" t="s">
        <v>312</v>
      </c>
      <c r="F305" s="23" t="s">
        <v>267</v>
      </c>
      <c r="G305" s="23" t="s">
        <v>268</v>
      </c>
      <c r="H305" s="23" t="s">
        <v>234</v>
      </c>
      <c r="I305" s="23" t="s">
        <v>235</v>
      </c>
      <c r="J305" s="23">
        <v>0</v>
      </c>
      <c r="K305" s="23">
        <v>183257</v>
      </c>
      <c r="L305" s="23" t="s">
        <v>373</v>
      </c>
      <c r="M305" s="161" t="s">
        <v>507</v>
      </c>
    </row>
    <row r="306" spans="1:13">
      <c r="A306" s="23" t="s">
        <v>305</v>
      </c>
      <c r="B306" s="23" t="s">
        <v>310</v>
      </c>
      <c r="C306" s="23">
        <v>2015</v>
      </c>
      <c r="D306" s="23" t="s">
        <v>311</v>
      </c>
      <c r="E306" s="23" t="s">
        <v>312</v>
      </c>
      <c r="F306" s="23" t="s">
        <v>267</v>
      </c>
      <c r="G306" s="23" t="s">
        <v>268</v>
      </c>
      <c r="H306" s="23" t="s">
        <v>228</v>
      </c>
      <c r="I306" s="23" t="s">
        <v>229</v>
      </c>
      <c r="J306" s="23">
        <v>0</v>
      </c>
      <c r="K306" s="23">
        <v>491</v>
      </c>
      <c r="L306" s="23" t="s">
        <v>373</v>
      </c>
      <c r="M306" s="161" t="s">
        <v>507</v>
      </c>
    </row>
    <row r="307" spans="1:13">
      <c r="A307" s="23" t="s">
        <v>305</v>
      </c>
      <c r="B307" s="23" t="s">
        <v>310</v>
      </c>
      <c r="C307" s="23">
        <v>2015</v>
      </c>
      <c r="D307" s="23" t="s">
        <v>311</v>
      </c>
      <c r="E307" s="23" t="s">
        <v>312</v>
      </c>
      <c r="F307" s="23" t="s">
        <v>267</v>
      </c>
      <c r="G307" s="23" t="s">
        <v>268</v>
      </c>
      <c r="H307" s="23" t="s">
        <v>226</v>
      </c>
      <c r="I307" s="23" t="s">
        <v>227</v>
      </c>
      <c r="J307" s="23">
        <v>0</v>
      </c>
      <c r="K307" s="23">
        <v>197211.3315</v>
      </c>
      <c r="L307" s="23" t="s">
        <v>373</v>
      </c>
      <c r="M307" s="161" t="s">
        <v>507</v>
      </c>
    </row>
    <row r="308" spans="1:13">
      <c r="A308" s="23" t="s">
        <v>305</v>
      </c>
      <c r="B308" s="23" t="s">
        <v>310</v>
      </c>
      <c r="C308" s="23">
        <v>2015</v>
      </c>
      <c r="D308" s="23" t="s">
        <v>311</v>
      </c>
      <c r="E308" s="23" t="s">
        <v>312</v>
      </c>
      <c r="F308" s="23" t="s">
        <v>267</v>
      </c>
      <c r="G308" s="23" t="s">
        <v>268</v>
      </c>
      <c r="H308" s="23" t="s">
        <v>224</v>
      </c>
      <c r="I308" s="23" t="s">
        <v>225</v>
      </c>
      <c r="J308" s="23">
        <v>0</v>
      </c>
      <c r="K308" s="23">
        <v>21107.3315</v>
      </c>
      <c r="L308" s="23" t="s">
        <v>373</v>
      </c>
      <c r="M308" s="161" t="s">
        <v>507</v>
      </c>
    </row>
    <row r="309" spans="1:13">
      <c r="A309" s="23" t="s">
        <v>305</v>
      </c>
      <c r="B309" s="23" t="s">
        <v>310</v>
      </c>
      <c r="C309" s="23">
        <v>2015</v>
      </c>
      <c r="D309" s="23" t="s">
        <v>311</v>
      </c>
      <c r="E309" s="23" t="s">
        <v>312</v>
      </c>
      <c r="F309" s="23" t="s">
        <v>267</v>
      </c>
      <c r="G309" s="23" t="s">
        <v>268</v>
      </c>
      <c r="H309" s="23" t="s">
        <v>222</v>
      </c>
      <c r="I309" s="23" t="s">
        <v>223</v>
      </c>
      <c r="J309" s="23">
        <v>0</v>
      </c>
      <c r="K309" s="23">
        <v>7833</v>
      </c>
      <c r="L309" s="23" t="s">
        <v>373</v>
      </c>
      <c r="M309" s="161" t="s">
        <v>507</v>
      </c>
    </row>
    <row r="310" spans="1:13">
      <c r="A310" s="23" t="s">
        <v>305</v>
      </c>
      <c r="B310" s="23" t="s">
        <v>310</v>
      </c>
      <c r="C310" s="23">
        <v>2015</v>
      </c>
      <c r="D310" s="23" t="s">
        <v>311</v>
      </c>
      <c r="E310" s="23" t="s">
        <v>312</v>
      </c>
      <c r="F310" s="23" t="s">
        <v>267</v>
      </c>
      <c r="G310" s="23" t="s">
        <v>268</v>
      </c>
      <c r="H310" s="23" t="s">
        <v>204</v>
      </c>
      <c r="I310" s="23" t="s">
        <v>205</v>
      </c>
      <c r="J310" s="23">
        <v>0</v>
      </c>
      <c r="K310" s="23">
        <v>113</v>
      </c>
      <c r="L310" s="23" t="s">
        <v>373</v>
      </c>
      <c r="M310" s="161" t="s">
        <v>507</v>
      </c>
    </row>
    <row r="311" spans="1:13">
      <c r="A311" s="23" t="s">
        <v>305</v>
      </c>
      <c r="B311" s="23" t="s">
        <v>310</v>
      </c>
      <c r="C311" s="23">
        <v>2015</v>
      </c>
      <c r="D311" s="23" t="s">
        <v>311</v>
      </c>
      <c r="E311" s="23" t="s">
        <v>312</v>
      </c>
      <c r="F311" s="23" t="s">
        <v>267</v>
      </c>
      <c r="G311" s="23" t="s">
        <v>268</v>
      </c>
      <c r="H311" s="23" t="s">
        <v>208</v>
      </c>
      <c r="I311" s="23" t="s">
        <v>209</v>
      </c>
      <c r="J311" s="23">
        <v>0</v>
      </c>
      <c r="K311" s="23">
        <v>1878</v>
      </c>
      <c r="L311" s="23" t="s">
        <v>373</v>
      </c>
      <c r="M311" s="161" t="s">
        <v>507</v>
      </c>
    </row>
    <row r="312" spans="1:13">
      <c r="A312" s="23" t="s">
        <v>305</v>
      </c>
      <c r="B312" s="23" t="s">
        <v>310</v>
      </c>
      <c r="C312" s="23">
        <v>2015</v>
      </c>
      <c r="D312" s="23" t="s">
        <v>311</v>
      </c>
      <c r="E312" s="23" t="s">
        <v>312</v>
      </c>
      <c r="F312" s="23" t="s">
        <v>267</v>
      </c>
      <c r="G312" s="23" t="s">
        <v>268</v>
      </c>
      <c r="H312" s="23" t="s">
        <v>174</v>
      </c>
      <c r="I312" s="23" t="s">
        <v>175</v>
      </c>
      <c r="J312" s="23">
        <v>0</v>
      </c>
      <c r="K312" s="23">
        <v>139159</v>
      </c>
      <c r="L312" s="23" t="s">
        <v>373</v>
      </c>
      <c r="M312" s="161" t="s">
        <v>507</v>
      </c>
    </row>
    <row r="313" spans="1:13">
      <c r="A313" s="23" t="s">
        <v>305</v>
      </c>
      <c r="B313" s="23" t="s">
        <v>310</v>
      </c>
      <c r="C313" s="23">
        <v>2015</v>
      </c>
      <c r="D313" s="23" t="s">
        <v>311</v>
      </c>
      <c r="E313" s="23" t="s">
        <v>312</v>
      </c>
      <c r="F313" s="23" t="s">
        <v>267</v>
      </c>
      <c r="G313" s="23" t="s">
        <v>268</v>
      </c>
      <c r="H313" s="23" t="s">
        <v>198</v>
      </c>
      <c r="I313" s="23" t="s">
        <v>199</v>
      </c>
      <c r="J313" s="23">
        <v>0</v>
      </c>
      <c r="K313" s="23">
        <v>12</v>
      </c>
      <c r="L313" s="23" t="s">
        <v>373</v>
      </c>
      <c r="M313" s="161" t="s">
        <v>507</v>
      </c>
    </row>
    <row r="314" spans="1:13">
      <c r="A314" s="23" t="s">
        <v>309</v>
      </c>
      <c r="B314" s="23" t="s">
        <v>310</v>
      </c>
      <c r="C314" s="23">
        <v>2015</v>
      </c>
      <c r="D314" s="23" t="s">
        <v>311</v>
      </c>
      <c r="E314" s="23" t="s">
        <v>312</v>
      </c>
      <c r="F314" s="23" t="s">
        <v>267</v>
      </c>
      <c r="G314" s="23" t="s">
        <v>268</v>
      </c>
      <c r="H314" s="23" t="s">
        <v>192</v>
      </c>
      <c r="I314" s="23" t="s">
        <v>193</v>
      </c>
      <c r="J314" s="23">
        <v>0</v>
      </c>
      <c r="K314" s="23">
        <v>1964</v>
      </c>
      <c r="L314" t="s">
        <v>373</v>
      </c>
      <c r="M314" s="161" t="s">
        <v>507</v>
      </c>
    </row>
    <row r="315" spans="1:13">
      <c r="A315" s="23" t="s">
        <v>309</v>
      </c>
      <c r="B315" s="23" t="s">
        <v>310</v>
      </c>
      <c r="C315" s="23">
        <v>2015</v>
      </c>
      <c r="D315" s="23" t="s">
        <v>311</v>
      </c>
      <c r="E315" s="23" t="s">
        <v>312</v>
      </c>
      <c r="F315" s="23" t="s">
        <v>267</v>
      </c>
      <c r="G315" s="23" t="s">
        <v>268</v>
      </c>
      <c r="H315" s="23" t="s">
        <v>190</v>
      </c>
      <c r="I315" s="23" t="s">
        <v>191</v>
      </c>
      <c r="J315" s="23">
        <v>0</v>
      </c>
      <c r="K315" s="23">
        <v>786</v>
      </c>
      <c r="L315" t="s">
        <v>373</v>
      </c>
      <c r="M315" s="161" t="s">
        <v>507</v>
      </c>
    </row>
    <row r="316" spans="1:13">
      <c r="A316" s="23" t="s">
        <v>309</v>
      </c>
      <c r="B316" s="23" t="s">
        <v>310</v>
      </c>
      <c r="C316" s="23">
        <v>2015</v>
      </c>
      <c r="D316" s="23" t="s">
        <v>311</v>
      </c>
      <c r="E316" s="23" t="s">
        <v>312</v>
      </c>
      <c r="F316" s="23" t="s">
        <v>267</v>
      </c>
      <c r="G316" s="23" t="s">
        <v>268</v>
      </c>
      <c r="H316" s="23" t="s">
        <v>158</v>
      </c>
      <c r="I316" s="23" t="s">
        <v>159</v>
      </c>
      <c r="J316" s="23">
        <v>0</v>
      </c>
      <c r="K316" s="23">
        <v>116368</v>
      </c>
      <c r="L316" s="23" t="s">
        <v>373</v>
      </c>
      <c r="M316" s="161" t="s">
        <v>507</v>
      </c>
    </row>
    <row r="317" spans="1:13">
      <c r="A317" s="23" t="s">
        <v>309</v>
      </c>
      <c r="B317" s="23" t="s">
        <v>310</v>
      </c>
      <c r="C317" s="23">
        <v>2015</v>
      </c>
      <c r="D317" s="23" t="s">
        <v>311</v>
      </c>
      <c r="E317" s="23" t="s">
        <v>312</v>
      </c>
      <c r="F317" s="23" t="s">
        <v>267</v>
      </c>
      <c r="G317" s="23" t="s">
        <v>268</v>
      </c>
      <c r="H317" s="23" t="s">
        <v>186</v>
      </c>
      <c r="I317" s="23" t="s">
        <v>187</v>
      </c>
      <c r="J317" s="23">
        <v>0</v>
      </c>
      <c r="K317" s="23">
        <v>1820</v>
      </c>
      <c r="L317" s="23" t="s">
        <v>373</v>
      </c>
      <c r="M317" s="161" t="s">
        <v>507</v>
      </c>
    </row>
    <row r="318" spans="1:13">
      <c r="A318" s="23" t="s">
        <v>309</v>
      </c>
      <c r="B318" s="23" t="s">
        <v>310</v>
      </c>
      <c r="C318" s="23">
        <v>2015</v>
      </c>
      <c r="D318" s="23" t="s">
        <v>311</v>
      </c>
      <c r="E318" s="23" t="s">
        <v>312</v>
      </c>
      <c r="F318" s="23" t="s">
        <v>267</v>
      </c>
      <c r="G318" s="23" t="s">
        <v>268</v>
      </c>
      <c r="H318" s="23" t="s">
        <v>182</v>
      </c>
      <c r="I318" s="23" t="s">
        <v>183</v>
      </c>
      <c r="J318" s="23">
        <v>0</v>
      </c>
      <c r="K318" s="23">
        <v>218</v>
      </c>
      <c r="L318" s="23" t="s">
        <v>373</v>
      </c>
      <c r="M318" s="161" t="s">
        <v>507</v>
      </c>
    </row>
    <row r="319" spans="1:13">
      <c r="A319" s="23" t="s">
        <v>309</v>
      </c>
      <c r="B319" s="23" t="s">
        <v>310</v>
      </c>
      <c r="C319" s="23">
        <v>2015</v>
      </c>
      <c r="D319" s="23" t="s">
        <v>311</v>
      </c>
      <c r="E319" s="23" t="s">
        <v>312</v>
      </c>
      <c r="F319" s="23" t="s">
        <v>267</v>
      </c>
      <c r="G319" s="23" t="s">
        <v>268</v>
      </c>
      <c r="H319" s="23" t="s">
        <v>180</v>
      </c>
      <c r="I319" s="23" t="s">
        <v>181</v>
      </c>
      <c r="J319" s="23">
        <v>0</v>
      </c>
      <c r="K319" s="23">
        <v>15428</v>
      </c>
      <c r="L319" s="23" t="s">
        <v>373</v>
      </c>
      <c r="M319" s="161" t="s">
        <v>507</v>
      </c>
    </row>
    <row r="320" spans="1:13">
      <c r="A320" s="23" t="s">
        <v>309</v>
      </c>
      <c r="B320" s="23" t="s">
        <v>310</v>
      </c>
      <c r="C320" s="23">
        <v>2015</v>
      </c>
      <c r="D320" s="23" t="s">
        <v>311</v>
      </c>
      <c r="E320" s="23" t="s">
        <v>312</v>
      </c>
      <c r="F320" s="23" t="s">
        <v>267</v>
      </c>
      <c r="G320" s="23" t="s">
        <v>268</v>
      </c>
      <c r="H320" s="23" t="s">
        <v>176</v>
      </c>
      <c r="I320" s="23" t="s">
        <v>293</v>
      </c>
      <c r="J320" s="23">
        <v>0</v>
      </c>
      <c r="K320" s="23">
        <v>6885</v>
      </c>
      <c r="L320" s="23" t="s">
        <v>373</v>
      </c>
      <c r="M320" s="161" t="s">
        <v>507</v>
      </c>
    </row>
    <row r="321" spans="1:14">
      <c r="A321" s="23" t="s">
        <v>309</v>
      </c>
      <c r="B321" s="23" t="s">
        <v>310</v>
      </c>
      <c r="C321" s="23">
        <v>2015</v>
      </c>
      <c r="D321" s="23" t="s">
        <v>311</v>
      </c>
      <c r="E321" s="23" t="s">
        <v>312</v>
      </c>
      <c r="F321" s="23" t="s">
        <v>267</v>
      </c>
      <c r="G321" s="23" t="s">
        <v>268</v>
      </c>
      <c r="H321" s="23" t="s">
        <v>214</v>
      </c>
      <c r="I321" s="23" t="s">
        <v>215</v>
      </c>
      <c r="J321" s="23">
        <v>0</v>
      </c>
      <c r="K321" s="23">
        <v>7833</v>
      </c>
      <c r="L321" s="23" t="s">
        <v>373</v>
      </c>
      <c r="M321" s="161" t="s">
        <v>507</v>
      </c>
    </row>
    <row r="322" spans="1:14">
      <c r="A322" s="23" t="s">
        <v>309</v>
      </c>
      <c r="B322" s="23" t="s">
        <v>310</v>
      </c>
      <c r="C322" s="23">
        <v>2015</v>
      </c>
      <c r="D322" s="23" t="s">
        <v>311</v>
      </c>
      <c r="E322" s="23" t="s">
        <v>312</v>
      </c>
      <c r="F322" s="23" t="s">
        <v>267</v>
      </c>
      <c r="G322" s="23" t="s">
        <v>268</v>
      </c>
      <c r="H322" s="23" t="s">
        <v>156</v>
      </c>
      <c r="I322" s="23" t="s">
        <v>157</v>
      </c>
      <c r="J322" s="23">
        <v>2.62</v>
      </c>
      <c r="K322" s="23">
        <v>116368</v>
      </c>
      <c r="L322" s="23" t="s">
        <v>373</v>
      </c>
      <c r="M322" s="161" t="s">
        <v>507</v>
      </c>
    </row>
    <row r="323" spans="1:14">
      <c r="A323" s="23" t="s">
        <v>309</v>
      </c>
      <c r="B323" s="23" t="s">
        <v>310</v>
      </c>
      <c r="C323" s="23">
        <v>2015</v>
      </c>
      <c r="D323" s="23" t="s">
        <v>311</v>
      </c>
      <c r="E323" s="23" t="s">
        <v>312</v>
      </c>
      <c r="F323" s="23" t="s">
        <v>267</v>
      </c>
      <c r="G323" s="23" t="s">
        <v>268</v>
      </c>
      <c r="H323" s="23" t="s">
        <v>0</v>
      </c>
      <c r="I323" s="23" t="s">
        <v>1</v>
      </c>
      <c r="J323" s="23">
        <v>0.24</v>
      </c>
      <c r="K323" s="23">
        <v>20721</v>
      </c>
      <c r="L323" s="23" t="s">
        <v>373</v>
      </c>
      <c r="M323" s="161" t="s">
        <v>507</v>
      </c>
    </row>
    <row r="324" spans="1:14">
      <c r="A324" s="23" t="s">
        <v>309</v>
      </c>
      <c r="B324" s="23" t="s">
        <v>310</v>
      </c>
      <c r="C324" s="23">
        <v>2015</v>
      </c>
      <c r="D324" s="23" t="s">
        <v>311</v>
      </c>
      <c r="E324" s="23" t="s">
        <v>312</v>
      </c>
      <c r="F324" s="23" t="s">
        <v>267</v>
      </c>
      <c r="G324" s="23" t="s">
        <v>268</v>
      </c>
      <c r="H324" s="23" t="s">
        <v>20</v>
      </c>
      <c r="I324" s="23" t="s">
        <v>21</v>
      </c>
      <c r="J324" s="23">
        <v>0</v>
      </c>
      <c r="K324" s="23">
        <v>2308</v>
      </c>
      <c r="L324" s="23" t="s">
        <v>373</v>
      </c>
      <c r="M324" s="161" t="s">
        <v>507</v>
      </c>
    </row>
    <row r="325" spans="1:14">
      <c r="A325" s="23" t="s">
        <v>309</v>
      </c>
      <c r="B325" s="23" t="s">
        <v>310</v>
      </c>
      <c r="C325" s="23">
        <v>2015</v>
      </c>
      <c r="D325" s="23" t="s">
        <v>311</v>
      </c>
      <c r="E325" s="23" t="s">
        <v>312</v>
      </c>
      <c r="F325" s="23" t="s">
        <v>267</v>
      </c>
      <c r="G325" s="23" t="s">
        <v>268</v>
      </c>
      <c r="H325" s="23" t="s">
        <v>2</v>
      </c>
      <c r="I325" s="23" t="s">
        <v>3</v>
      </c>
      <c r="J325" s="23">
        <v>0.08</v>
      </c>
      <c r="K325" s="23">
        <v>7106</v>
      </c>
      <c r="L325" s="23" t="s">
        <v>373</v>
      </c>
      <c r="M325" s="161" t="s">
        <v>507</v>
      </c>
    </row>
    <row r="326" spans="1:14">
      <c r="A326" s="23" t="s">
        <v>309</v>
      </c>
      <c r="B326" s="23" t="s">
        <v>310</v>
      </c>
      <c r="C326" s="23">
        <v>2015</v>
      </c>
      <c r="D326" s="23" t="s">
        <v>311</v>
      </c>
      <c r="E326" s="23" t="s">
        <v>312</v>
      </c>
      <c r="F326" s="23" t="s">
        <v>267</v>
      </c>
      <c r="G326" s="23" t="s">
        <v>268</v>
      </c>
      <c r="H326" s="23" t="s">
        <v>9</v>
      </c>
      <c r="I326" s="23" t="s">
        <v>10</v>
      </c>
      <c r="J326" s="23">
        <v>2.1</v>
      </c>
      <c r="K326" s="23">
        <v>78126</v>
      </c>
      <c r="L326" s="23" t="s">
        <v>373</v>
      </c>
      <c r="M326" s="161" t="s">
        <v>507</v>
      </c>
    </row>
    <row r="327" spans="1:14">
      <c r="A327" s="23" t="s">
        <v>309</v>
      </c>
      <c r="B327" s="23" t="s">
        <v>310</v>
      </c>
      <c r="C327" s="23">
        <v>2015</v>
      </c>
      <c r="D327" s="23" t="s">
        <v>311</v>
      </c>
      <c r="E327" s="23" t="s">
        <v>312</v>
      </c>
      <c r="F327" s="23" t="s">
        <v>267</v>
      </c>
      <c r="G327" s="23" t="s">
        <v>268</v>
      </c>
      <c r="H327" s="23" t="s">
        <v>11</v>
      </c>
      <c r="I327" s="23" t="s">
        <v>12</v>
      </c>
      <c r="J327" s="23">
        <v>0.2</v>
      </c>
      <c r="K327" s="23">
        <v>8107</v>
      </c>
      <c r="L327" s="23" t="s">
        <v>373</v>
      </c>
      <c r="M327" s="161" t="s">
        <v>507</v>
      </c>
    </row>
    <row r="328" spans="1:14">
      <c r="A328" s="23" t="s">
        <v>309</v>
      </c>
      <c r="B328" s="23" t="s">
        <v>310</v>
      </c>
      <c r="C328" s="23">
        <v>2015</v>
      </c>
      <c r="D328" s="23" t="s">
        <v>313</v>
      </c>
      <c r="E328" s="23" t="s">
        <v>314</v>
      </c>
      <c r="F328" s="23" t="s">
        <v>315</v>
      </c>
      <c r="G328" s="23" t="s">
        <v>268</v>
      </c>
      <c r="H328" s="23" t="s">
        <v>153</v>
      </c>
      <c r="I328" s="23" t="s">
        <v>154</v>
      </c>
      <c r="J328" s="23">
        <v>0</v>
      </c>
      <c r="K328" s="23">
        <v>147985</v>
      </c>
      <c r="L328" s="23" t="s">
        <v>373</v>
      </c>
      <c r="M328" s="161" t="s">
        <v>507</v>
      </c>
    </row>
    <row r="329" spans="1:14">
      <c r="A329" s="23" t="s">
        <v>309</v>
      </c>
      <c r="B329" s="23" t="s">
        <v>310</v>
      </c>
      <c r="C329" s="23">
        <v>2015</v>
      </c>
      <c r="D329" s="23" t="s">
        <v>313</v>
      </c>
      <c r="E329" s="23" t="s">
        <v>314</v>
      </c>
      <c r="F329" s="23" t="s">
        <v>315</v>
      </c>
      <c r="G329" s="23" t="s">
        <v>268</v>
      </c>
      <c r="H329" s="23" t="s">
        <v>234</v>
      </c>
      <c r="I329" s="23" t="s">
        <v>235</v>
      </c>
      <c r="J329" s="23">
        <v>0</v>
      </c>
      <c r="K329" s="23">
        <v>147985</v>
      </c>
      <c r="L329" s="23" t="s">
        <v>373</v>
      </c>
      <c r="M329" s="161" t="s">
        <v>507</v>
      </c>
    </row>
    <row r="330" spans="1:14">
      <c r="A330" s="23" t="s">
        <v>309</v>
      </c>
      <c r="B330" s="23" t="s">
        <v>310</v>
      </c>
      <c r="C330" s="23">
        <v>2015</v>
      </c>
      <c r="D330" s="23" t="s">
        <v>313</v>
      </c>
      <c r="E330" s="23" t="s">
        <v>314</v>
      </c>
      <c r="F330" s="23" t="s">
        <v>315</v>
      </c>
      <c r="G330" s="23" t="s">
        <v>268</v>
      </c>
      <c r="H330" s="23" t="s">
        <v>236</v>
      </c>
      <c r="I330" s="23" t="s">
        <v>237</v>
      </c>
      <c r="J330" s="23">
        <v>0</v>
      </c>
      <c r="K330" s="23">
        <v>-108.03360000000001</v>
      </c>
      <c r="L330" s="23" t="s">
        <v>373</v>
      </c>
      <c r="M330" s="161" t="s">
        <v>507</v>
      </c>
      <c r="N330" s="23"/>
    </row>
    <row r="331" spans="1:14">
      <c r="A331" s="23" t="s">
        <v>309</v>
      </c>
      <c r="B331" s="23" t="s">
        <v>310</v>
      </c>
      <c r="C331" s="23">
        <v>2015</v>
      </c>
      <c r="D331" s="23" t="s">
        <v>313</v>
      </c>
      <c r="E331" s="23" t="s">
        <v>314</v>
      </c>
      <c r="F331" s="23" t="s">
        <v>315</v>
      </c>
      <c r="G331" s="23" t="s">
        <v>268</v>
      </c>
      <c r="H331" s="23" t="s">
        <v>166</v>
      </c>
      <c r="I331" s="23" t="s">
        <v>167</v>
      </c>
      <c r="J331" s="23">
        <v>0</v>
      </c>
      <c r="K331" s="23">
        <v>89728</v>
      </c>
      <c r="L331" s="23" t="s">
        <v>373</v>
      </c>
      <c r="M331" s="161" t="s">
        <v>507</v>
      </c>
    </row>
    <row r="332" spans="1:14">
      <c r="A332" s="23" t="s">
        <v>309</v>
      </c>
      <c r="B332" s="23" t="s">
        <v>310</v>
      </c>
      <c r="C332" s="23">
        <v>2015</v>
      </c>
      <c r="D332" s="23" t="s">
        <v>313</v>
      </c>
      <c r="E332" s="23" t="s">
        <v>314</v>
      </c>
      <c r="F332" s="23" t="s">
        <v>315</v>
      </c>
      <c r="G332" s="23" t="s">
        <v>268</v>
      </c>
      <c r="H332" s="23" t="s">
        <v>168</v>
      </c>
      <c r="I332" s="23" t="s">
        <v>169</v>
      </c>
      <c r="J332" s="23">
        <v>0</v>
      </c>
      <c r="K332" s="23">
        <v>8523</v>
      </c>
      <c r="L332" s="23" t="s">
        <v>373</v>
      </c>
      <c r="M332" s="161" t="s">
        <v>507</v>
      </c>
    </row>
    <row r="333" spans="1:14">
      <c r="A333" s="23" t="s">
        <v>309</v>
      </c>
      <c r="B333" s="23" t="s">
        <v>310</v>
      </c>
      <c r="C333" s="23">
        <v>2015</v>
      </c>
      <c r="D333" s="23" t="s">
        <v>313</v>
      </c>
      <c r="E333" s="23" t="s">
        <v>314</v>
      </c>
      <c r="F333" s="23" t="s">
        <v>315</v>
      </c>
      <c r="G333" s="23" t="s">
        <v>268</v>
      </c>
      <c r="H333" s="23" t="s">
        <v>170</v>
      </c>
      <c r="I333" s="23" t="s">
        <v>171</v>
      </c>
      <c r="J333" s="23">
        <v>0</v>
      </c>
      <c r="K333" s="23">
        <v>9495</v>
      </c>
      <c r="L333" s="23" t="s">
        <v>373</v>
      </c>
      <c r="M333" s="161" t="s">
        <v>507</v>
      </c>
    </row>
    <row r="334" spans="1:14">
      <c r="A334" s="23" t="s">
        <v>309</v>
      </c>
      <c r="B334" s="23" t="s">
        <v>310</v>
      </c>
      <c r="C334" s="23">
        <v>2015</v>
      </c>
      <c r="D334" s="23" t="s">
        <v>313</v>
      </c>
      <c r="E334" s="23" t="s">
        <v>314</v>
      </c>
      <c r="F334" s="23" t="s">
        <v>315</v>
      </c>
      <c r="G334" s="23" t="s">
        <v>268</v>
      </c>
      <c r="H334" s="23" t="s">
        <v>226</v>
      </c>
      <c r="I334" s="23" t="s">
        <v>227</v>
      </c>
      <c r="J334" s="23">
        <v>0</v>
      </c>
      <c r="K334" s="23">
        <v>148093.0336</v>
      </c>
      <c r="L334" s="23" t="s">
        <v>373</v>
      </c>
      <c r="M334" s="161" t="s">
        <v>507</v>
      </c>
    </row>
    <row r="335" spans="1:14">
      <c r="A335" s="23" t="s">
        <v>309</v>
      </c>
      <c r="B335" s="23" t="s">
        <v>310</v>
      </c>
      <c r="C335" s="23">
        <v>2015</v>
      </c>
      <c r="D335" s="23" t="s">
        <v>313</v>
      </c>
      <c r="E335" s="23" t="s">
        <v>314</v>
      </c>
      <c r="F335" s="23" t="s">
        <v>315</v>
      </c>
      <c r="G335" s="23" t="s">
        <v>268</v>
      </c>
      <c r="H335" s="23" t="s">
        <v>143</v>
      </c>
      <c r="I335" s="23" t="s">
        <v>144</v>
      </c>
      <c r="J335" s="23">
        <v>0</v>
      </c>
      <c r="K335" s="23">
        <v>147985</v>
      </c>
      <c r="L335" s="23" t="s">
        <v>373</v>
      </c>
      <c r="M335" s="161" t="s">
        <v>507</v>
      </c>
    </row>
    <row r="336" spans="1:14">
      <c r="A336" s="23" t="s">
        <v>309</v>
      </c>
      <c r="B336" s="23" t="s">
        <v>310</v>
      </c>
      <c r="C336" s="23">
        <v>2015</v>
      </c>
      <c r="D336" s="23" t="s">
        <v>313</v>
      </c>
      <c r="E336" s="23" t="s">
        <v>314</v>
      </c>
      <c r="F336" s="23" t="s">
        <v>315</v>
      </c>
      <c r="G336" s="23" t="s">
        <v>268</v>
      </c>
      <c r="H336" s="23" t="s">
        <v>127</v>
      </c>
      <c r="I336" s="23" t="s">
        <v>128</v>
      </c>
      <c r="J336" s="23">
        <v>0</v>
      </c>
      <c r="K336" s="23">
        <v>146378</v>
      </c>
      <c r="L336" s="23" t="s">
        <v>373</v>
      </c>
      <c r="M336" s="161" t="s">
        <v>507</v>
      </c>
    </row>
    <row r="337" spans="1:14">
      <c r="A337" s="23" t="s">
        <v>309</v>
      </c>
      <c r="B337" s="23" t="s">
        <v>310</v>
      </c>
      <c r="C337" s="23">
        <v>2015</v>
      </c>
      <c r="D337" s="23" t="s">
        <v>313</v>
      </c>
      <c r="E337" s="23" t="s">
        <v>314</v>
      </c>
      <c r="F337" s="23" t="s">
        <v>315</v>
      </c>
      <c r="G337" s="23" t="s">
        <v>268</v>
      </c>
      <c r="H337" s="23" t="s">
        <v>172</v>
      </c>
      <c r="I337" s="23" t="s">
        <v>173</v>
      </c>
      <c r="J337" s="23">
        <v>0</v>
      </c>
      <c r="K337" s="23">
        <v>1077</v>
      </c>
      <c r="L337" s="23" t="s">
        <v>373</v>
      </c>
      <c r="M337" s="161" t="s">
        <v>507</v>
      </c>
    </row>
    <row r="338" spans="1:14">
      <c r="A338" s="23" t="s">
        <v>309</v>
      </c>
      <c r="B338" s="23" t="s">
        <v>310</v>
      </c>
      <c r="C338" s="23">
        <v>2015</v>
      </c>
      <c r="D338" s="23" t="s">
        <v>313</v>
      </c>
      <c r="E338" s="23" t="s">
        <v>314</v>
      </c>
      <c r="F338" s="23" t="s">
        <v>315</v>
      </c>
      <c r="G338" s="23" t="s">
        <v>268</v>
      </c>
      <c r="H338" s="23" t="s">
        <v>131</v>
      </c>
      <c r="I338" s="23" t="s">
        <v>132</v>
      </c>
      <c r="J338" s="23">
        <v>0</v>
      </c>
      <c r="K338" s="23">
        <v>1607</v>
      </c>
      <c r="L338" s="23" t="s">
        <v>373</v>
      </c>
      <c r="M338" s="161" t="s">
        <v>507</v>
      </c>
    </row>
    <row r="339" spans="1:14">
      <c r="A339" s="23" t="s">
        <v>309</v>
      </c>
      <c r="B339" s="23" t="s">
        <v>310</v>
      </c>
      <c r="C339" s="23">
        <v>2015</v>
      </c>
      <c r="D339" s="23" t="s">
        <v>313</v>
      </c>
      <c r="E339" s="23" t="s">
        <v>314</v>
      </c>
      <c r="F339" s="23" t="s">
        <v>315</v>
      </c>
      <c r="G339" s="23" t="s">
        <v>268</v>
      </c>
      <c r="H339" s="23" t="s">
        <v>182</v>
      </c>
      <c r="I339" s="23" t="s">
        <v>183</v>
      </c>
      <c r="J339" s="23">
        <v>0</v>
      </c>
      <c r="K339" s="23">
        <v>256</v>
      </c>
      <c r="L339" s="23" t="s">
        <v>373</v>
      </c>
      <c r="M339" s="161" t="s">
        <v>507</v>
      </c>
    </row>
    <row r="340" spans="1:14">
      <c r="A340" s="23" t="s">
        <v>309</v>
      </c>
      <c r="B340" s="23" t="s">
        <v>310</v>
      </c>
      <c r="C340" s="23">
        <v>2015</v>
      </c>
      <c r="D340" s="23" t="s">
        <v>313</v>
      </c>
      <c r="E340" s="23" t="s">
        <v>314</v>
      </c>
      <c r="F340" s="23" t="s">
        <v>315</v>
      </c>
      <c r="G340" s="23" t="s">
        <v>268</v>
      </c>
      <c r="H340" s="23" t="s">
        <v>180</v>
      </c>
      <c r="I340" s="23" t="s">
        <v>181</v>
      </c>
      <c r="J340" s="23">
        <v>0</v>
      </c>
      <c r="K340" s="23">
        <v>5326</v>
      </c>
      <c r="L340" s="23" t="s">
        <v>373</v>
      </c>
      <c r="M340" s="161" t="s">
        <v>507</v>
      </c>
    </row>
    <row r="341" spans="1:14">
      <c r="A341" s="23" t="s">
        <v>309</v>
      </c>
      <c r="B341" s="23" t="s">
        <v>310</v>
      </c>
      <c r="C341" s="23">
        <v>2015</v>
      </c>
      <c r="D341" s="23" t="s">
        <v>313</v>
      </c>
      <c r="E341" s="23" t="s">
        <v>314</v>
      </c>
      <c r="F341" s="23" t="s">
        <v>315</v>
      </c>
      <c r="G341" s="23" t="s">
        <v>268</v>
      </c>
      <c r="H341" s="23" t="s">
        <v>192</v>
      </c>
      <c r="I341" s="23" t="s">
        <v>193</v>
      </c>
      <c r="J341" s="23">
        <v>0</v>
      </c>
      <c r="K341" s="23">
        <v>1767</v>
      </c>
      <c r="L341" s="23" t="s">
        <v>373</v>
      </c>
      <c r="M341" s="161" t="s">
        <v>507</v>
      </c>
    </row>
    <row r="342" spans="1:14">
      <c r="A342" s="23" t="s">
        <v>309</v>
      </c>
      <c r="B342" s="23" t="s">
        <v>310</v>
      </c>
      <c r="C342" s="23">
        <v>2015</v>
      </c>
      <c r="D342" s="23" t="s">
        <v>313</v>
      </c>
      <c r="E342" s="23" t="s">
        <v>314</v>
      </c>
      <c r="F342" s="23" t="s">
        <v>315</v>
      </c>
      <c r="G342" s="23" t="s">
        <v>268</v>
      </c>
      <c r="H342" s="23" t="s">
        <v>190</v>
      </c>
      <c r="I342" s="23" t="s">
        <v>191</v>
      </c>
      <c r="J342" s="23">
        <v>0</v>
      </c>
      <c r="K342" s="23">
        <v>267</v>
      </c>
      <c r="L342" s="23" t="s">
        <v>373</v>
      </c>
      <c r="M342" s="161" t="s">
        <v>507</v>
      </c>
    </row>
    <row r="343" spans="1:14">
      <c r="A343" s="23" t="s">
        <v>309</v>
      </c>
      <c r="B343" s="23" t="s">
        <v>310</v>
      </c>
      <c r="C343" s="23">
        <v>2015</v>
      </c>
      <c r="D343" s="23" t="s">
        <v>313</v>
      </c>
      <c r="E343" s="23" t="s">
        <v>314</v>
      </c>
      <c r="F343" s="23" t="s">
        <v>315</v>
      </c>
      <c r="G343" s="23" t="s">
        <v>268</v>
      </c>
      <c r="H343" s="23" t="s">
        <v>158</v>
      </c>
      <c r="I343" s="23" t="s">
        <v>159</v>
      </c>
      <c r="J343" s="23">
        <v>0</v>
      </c>
      <c r="K343" s="23">
        <v>89728</v>
      </c>
      <c r="L343" s="23" t="s">
        <v>373</v>
      </c>
      <c r="M343" s="161" t="s">
        <v>507</v>
      </c>
      <c r="N343" s="23"/>
    </row>
    <row r="344" spans="1:14">
      <c r="A344" s="23" t="s">
        <v>309</v>
      </c>
      <c r="B344" s="23" t="s">
        <v>310</v>
      </c>
      <c r="C344" s="23">
        <v>2015</v>
      </c>
      <c r="D344" s="23" t="s">
        <v>313</v>
      </c>
      <c r="E344" s="23" t="s">
        <v>314</v>
      </c>
      <c r="F344" s="23" t="s">
        <v>315</v>
      </c>
      <c r="G344" s="23" t="s">
        <v>268</v>
      </c>
      <c r="H344" s="23" t="s">
        <v>176</v>
      </c>
      <c r="I344" s="23" t="s">
        <v>293</v>
      </c>
      <c r="J344" s="23">
        <v>0</v>
      </c>
      <c r="K344" s="23">
        <v>6506</v>
      </c>
      <c r="L344" s="23" t="s">
        <v>373</v>
      </c>
      <c r="M344" s="161" t="s">
        <v>507</v>
      </c>
    </row>
    <row r="345" spans="1:14">
      <c r="A345" s="23" t="s">
        <v>309</v>
      </c>
      <c r="B345" s="23" t="s">
        <v>310</v>
      </c>
      <c r="C345" s="23">
        <v>2015</v>
      </c>
      <c r="D345" s="23" t="s">
        <v>313</v>
      </c>
      <c r="E345" s="23" t="s">
        <v>314</v>
      </c>
      <c r="F345" s="23" t="s">
        <v>315</v>
      </c>
      <c r="G345" s="23" t="s">
        <v>268</v>
      </c>
      <c r="H345" s="23" t="s">
        <v>174</v>
      </c>
      <c r="I345" s="23" t="s">
        <v>175</v>
      </c>
      <c r="J345" s="23">
        <v>0</v>
      </c>
      <c r="K345" s="23">
        <v>108823</v>
      </c>
      <c r="L345" s="23" t="s">
        <v>373</v>
      </c>
      <c r="M345" s="161" t="s">
        <v>507</v>
      </c>
    </row>
    <row r="346" spans="1:14">
      <c r="A346" s="23" t="s">
        <v>309</v>
      </c>
      <c r="B346" s="23" t="s">
        <v>310</v>
      </c>
      <c r="C346" s="23">
        <v>2015</v>
      </c>
      <c r="D346" s="23" t="s">
        <v>313</v>
      </c>
      <c r="E346" s="23" t="s">
        <v>314</v>
      </c>
      <c r="F346" s="23" t="s">
        <v>315</v>
      </c>
      <c r="G346" s="23" t="s">
        <v>268</v>
      </c>
      <c r="H346" s="23" t="s">
        <v>224</v>
      </c>
      <c r="I346" s="23" t="s">
        <v>225</v>
      </c>
      <c r="J346" s="23">
        <v>0</v>
      </c>
      <c r="K346" s="23">
        <v>16506.033599999999</v>
      </c>
      <c r="L346" s="23" t="s">
        <v>373</v>
      </c>
      <c r="M346" s="161" t="s">
        <v>507</v>
      </c>
    </row>
    <row r="347" spans="1:14">
      <c r="A347" s="23" t="s">
        <v>309</v>
      </c>
      <c r="B347" s="23" t="s">
        <v>310</v>
      </c>
      <c r="C347" s="23">
        <v>2015</v>
      </c>
      <c r="D347" s="23" t="s">
        <v>313</v>
      </c>
      <c r="E347" s="23" t="s">
        <v>314</v>
      </c>
      <c r="F347" s="23" t="s">
        <v>315</v>
      </c>
      <c r="G347" s="23" t="s">
        <v>268</v>
      </c>
      <c r="H347" s="23" t="s">
        <v>212</v>
      </c>
      <c r="I347" s="23" t="s">
        <v>213</v>
      </c>
      <c r="J347" s="23">
        <v>0</v>
      </c>
      <c r="K347" s="23">
        <v>5017</v>
      </c>
      <c r="L347" s="23" t="s">
        <v>373</v>
      </c>
      <c r="M347" s="161" t="s">
        <v>507</v>
      </c>
    </row>
    <row r="348" spans="1:14">
      <c r="A348" s="23" t="s">
        <v>309</v>
      </c>
      <c r="B348" s="23" t="s">
        <v>310</v>
      </c>
      <c r="C348" s="23">
        <v>2015</v>
      </c>
      <c r="D348" s="23" t="s">
        <v>313</v>
      </c>
      <c r="E348" s="23" t="s">
        <v>314</v>
      </c>
      <c r="F348" s="23" t="s">
        <v>315</v>
      </c>
      <c r="G348" s="23" t="s">
        <v>268</v>
      </c>
      <c r="H348" s="23" t="s">
        <v>222</v>
      </c>
      <c r="I348" s="23" t="s">
        <v>223</v>
      </c>
      <c r="J348" s="23">
        <v>0</v>
      </c>
      <c r="K348" s="23">
        <v>5659</v>
      </c>
      <c r="L348" s="23" t="s">
        <v>373</v>
      </c>
      <c r="M348" s="161" t="s">
        <v>507</v>
      </c>
    </row>
    <row r="349" spans="1:14">
      <c r="A349" s="23" t="s">
        <v>309</v>
      </c>
      <c r="B349" s="23" t="s">
        <v>310</v>
      </c>
      <c r="C349" s="23">
        <v>2015</v>
      </c>
      <c r="D349" s="23" t="s">
        <v>313</v>
      </c>
      <c r="E349" s="23" t="s">
        <v>314</v>
      </c>
      <c r="F349" s="23" t="s">
        <v>315</v>
      </c>
      <c r="G349" s="23" t="s">
        <v>268</v>
      </c>
      <c r="H349" s="23" t="s">
        <v>186</v>
      </c>
      <c r="I349" s="23" t="s">
        <v>187</v>
      </c>
      <c r="J349" s="23">
        <v>0</v>
      </c>
      <c r="K349" s="23">
        <v>1564</v>
      </c>
      <c r="L349" s="23" t="s">
        <v>373</v>
      </c>
      <c r="M349" s="161" t="s">
        <v>507</v>
      </c>
    </row>
    <row r="350" spans="1:14">
      <c r="A350" s="23" t="s">
        <v>309</v>
      </c>
      <c r="B350" s="23" t="s">
        <v>310</v>
      </c>
      <c r="C350" s="23">
        <v>2015</v>
      </c>
      <c r="D350" s="23" t="s">
        <v>313</v>
      </c>
      <c r="E350" s="23" t="s">
        <v>314</v>
      </c>
      <c r="F350" s="23" t="s">
        <v>315</v>
      </c>
      <c r="G350" s="23" t="s">
        <v>268</v>
      </c>
      <c r="H350" s="23" t="s">
        <v>214</v>
      </c>
      <c r="I350" s="23" t="s">
        <v>215</v>
      </c>
      <c r="J350" s="23">
        <v>0</v>
      </c>
      <c r="K350" s="23">
        <v>5659</v>
      </c>
      <c r="L350" s="23" t="s">
        <v>373</v>
      </c>
      <c r="M350" s="161" t="s">
        <v>507</v>
      </c>
    </row>
    <row r="351" spans="1:14">
      <c r="A351" s="23" t="s">
        <v>309</v>
      </c>
      <c r="B351" s="23" t="s">
        <v>310</v>
      </c>
      <c r="C351" s="23">
        <v>2015</v>
      </c>
      <c r="D351" s="23" t="s">
        <v>313</v>
      </c>
      <c r="E351" s="23" t="s">
        <v>314</v>
      </c>
      <c r="F351" s="23" t="s">
        <v>315</v>
      </c>
      <c r="G351" s="23" t="s">
        <v>268</v>
      </c>
      <c r="H351" s="23" t="s">
        <v>208</v>
      </c>
      <c r="I351" s="23" t="s">
        <v>209</v>
      </c>
      <c r="J351" s="23">
        <v>0</v>
      </c>
      <c r="K351" s="23">
        <v>662</v>
      </c>
      <c r="L351" s="23" t="s">
        <v>373</v>
      </c>
      <c r="M351" s="161" t="s">
        <v>507</v>
      </c>
    </row>
    <row r="352" spans="1:14">
      <c r="A352" s="23" t="s">
        <v>309</v>
      </c>
      <c r="B352" s="23" t="s">
        <v>310</v>
      </c>
      <c r="C352" s="23">
        <v>2015</v>
      </c>
      <c r="D352" s="23" t="s">
        <v>313</v>
      </c>
      <c r="E352" s="23" t="s">
        <v>314</v>
      </c>
      <c r="F352" s="23" t="s">
        <v>315</v>
      </c>
      <c r="G352" s="23" t="s">
        <v>268</v>
      </c>
      <c r="H352" s="23" t="s">
        <v>204</v>
      </c>
      <c r="I352" s="23" t="s">
        <v>205</v>
      </c>
      <c r="J352" s="23">
        <v>0</v>
      </c>
      <c r="K352" s="23">
        <v>745</v>
      </c>
      <c r="L352" s="23" t="s">
        <v>373</v>
      </c>
      <c r="M352" s="161" t="s">
        <v>507</v>
      </c>
    </row>
    <row r="353" spans="1:14">
      <c r="A353" s="23" t="s">
        <v>309</v>
      </c>
      <c r="B353" s="23" t="s">
        <v>310</v>
      </c>
      <c r="C353" s="23">
        <v>2015</v>
      </c>
      <c r="D353" s="23" t="s">
        <v>313</v>
      </c>
      <c r="E353" s="23" t="s">
        <v>314</v>
      </c>
      <c r="F353" s="23" t="s">
        <v>315</v>
      </c>
      <c r="G353" s="23" t="s">
        <v>268</v>
      </c>
      <c r="H353" s="23" t="s">
        <v>198</v>
      </c>
      <c r="I353" s="23" t="s">
        <v>199</v>
      </c>
      <c r="J353" s="23">
        <v>0</v>
      </c>
      <c r="K353" s="23">
        <v>12</v>
      </c>
      <c r="L353" s="23" t="s">
        <v>373</v>
      </c>
      <c r="M353" s="161" t="s">
        <v>507</v>
      </c>
    </row>
    <row r="354" spans="1:14">
      <c r="A354" s="23" t="s">
        <v>309</v>
      </c>
      <c r="B354" s="23" t="s">
        <v>310</v>
      </c>
      <c r="C354" s="23">
        <v>2015</v>
      </c>
      <c r="D354" s="23" t="s">
        <v>313</v>
      </c>
      <c r="E354" s="23" t="s">
        <v>314</v>
      </c>
      <c r="F354" s="23" t="s">
        <v>315</v>
      </c>
      <c r="G354" s="23" t="s">
        <v>268</v>
      </c>
      <c r="H354" s="23" t="s">
        <v>9</v>
      </c>
      <c r="I354" s="23" t="s">
        <v>10</v>
      </c>
      <c r="J354" s="23">
        <v>2.25</v>
      </c>
      <c r="K354" s="23">
        <v>64323</v>
      </c>
      <c r="L354" s="23" t="s">
        <v>373</v>
      </c>
      <c r="M354" s="161" t="s">
        <v>507</v>
      </c>
    </row>
    <row r="355" spans="1:14">
      <c r="A355" s="23" t="s">
        <v>309</v>
      </c>
      <c r="B355" s="23" t="s">
        <v>310</v>
      </c>
      <c r="C355" s="23">
        <v>2015</v>
      </c>
      <c r="D355" s="23" t="s">
        <v>313</v>
      </c>
      <c r="E355" s="23" t="s">
        <v>314</v>
      </c>
      <c r="F355" s="23" t="s">
        <v>315</v>
      </c>
      <c r="G355" s="23" t="s">
        <v>268</v>
      </c>
      <c r="H355" s="23" t="s">
        <v>156</v>
      </c>
      <c r="I355" s="23" t="s">
        <v>157</v>
      </c>
      <c r="J355" s="23">
        <v>2.58</v>
      </c>
      <c r="K355" s="23">
        <v>89728</v>
      </c>
      <c r="L355" s="23" t="s">
        <v>373</v>
      </c>
      <c r="M355" s="161" t="s">
        <v>507</v>
      </c>
      <c r="N355" s="23"/>
    </row>
    <row r="356" spans="1:14">
      <c r="A356" s="23" t="s">
        <v>309</v>
      </c>
      <c r="B356" s="23" t="s">
        <v>310</v>
      </c>
      <c r="C356" s="23">
        <v>2015</v>
      </c>
      <c r="D356" s="23" t="s">
        <v>313</v>
      </c>
      <c r="E356" s="23" t="s">
        <v>314</v>
      </c>
      <c r="F356" s="23" t="s">
        <v>315</v>
      </c>
      <c r="G356" s="23" t="s">
        <v>268</v>
      </c>
      <c r="H356" s="23" t="s">
        <v>2</v>
      </c>
      <c r="I356" s="23" t="s">
        <v>3</v>
      </c>
      <c r="J356" s="23">
        <v>0.11</v>
      </c>
      <c r="K356" s="23">
        <v>10810</v>
      </c>
      <c r="L356" s="23" t="s">
        <v>373</v>
      </c>
      <c r="M356" s="161" t="s">
        <v>507</v>
      </c>
    </row>
    <row r="357" spans="1:14">
      <c r="A357" s="23" t="s">
        <v>309</v>
      </c>
      <c r="B357" s="23" t="s">
        <v>310</v>
      </c>
      <c r="C357" s="23">
        <v>2015</v>
      </c>
      <c r="D357" s="23" t="s">
        <v>313</v>
      </c>
      <c r="E357" s="23" t="s">
        <v>314</v>
      </c>
      <c r="F357" s="23" t="s">
        <v>315</v>
      </c>
      <c r="G357" s="23" t="s">
        <v>268</v>
      </c>
      <c r="H357" s="23" t="s">
        <v>0</v>
      </c>
      <c r="I357" s="23" t="s">
        <v>1</v>
      </c>
      <c r="J357" s="23">
        <v>0.12</v>
      </c>
      <c r="K357" s="23">
        <v>8801</v>
      </c>
      <c r="L357" s="23" t="s">
        <v>373</v>
      </c>
      <c r="M357" s="161" t="s">
        <v>507</v>
      </c>
    </row>
    <row r="358" spans="1:14">
      <c r="A358" s="23" t="s">
        <v>309</v>
      </c>
      <c r="B358" s="23" t="s">
        <v>310</v>
      </c>
      <c r="C358" s="23">
        <v>2015</v>
      </c>
      <c r="D358" s="23" t="s">
        <v>313</v>
      </c>
      <c r="E358" s="23" t="s">
        <v>314</v>
      </c>
      <c r="F358" s="23" t="s">
        <v>315</v>
      </c>
      <c r="G358" s="23" t="s">
        <v>268</v>
      </c>
      <c r="H358" s="23" t="s">
        <v>11</v>
      </c>
      <c r="I358" s="23" t="s">
        <v>12</v>
      </c>
      <c r="J358" s="23">
        <v>0.1</v>
      </c>
      <c r="K358" s="23">
        <v>5794</v>
      </c>
      <c r="L358" s="23" t="s">
        <v>373</v>
      </c>
      <c r="M358" s="161" t="s">
        <v>507</v>
      </c>
    </row>
    <row r="359" spans="1:14">
      <c r="A359" s="23" t="s">
        <v>309</v>
      </c>
      <c r="B359" s="23" t="s">
        <v>310</v>
      </c>
      <c r="C359" s="23">
        <v>2015</v>
      </c>
      <c r="D359" s="23" t="s">
        <v>311</v>
      </c>
      <c r="E359" s="23" t="s">
        <v>312</v>
      </c>
      <c r="F359" s="23" t="s">
        <v>267</v>
      </c>
      <c r="G359" s="23" t="s">
        <v>268</v>
      </c>
      <c r="H359" s="23" t="s">
        <v>232</v>
      </c>
      <c r="I359" s="23" t="s">
        <v>233</v>
      </c>
      <c r="J359" s="23">
        <v>0</v>
      </c>
      <c r="K359" s="23">
        <v>197702.3315</v>
      </c>
      <c r="L359" s="23" t="s">
        <v>373</v>
      </c>
      <c r="M359" s="161" t="s">
        <v>507</v>
      </c>
    </row>
    <row r="360" spans="1:14">
      <c r="A360" s="23" t="s">
        <v>309</v>
      </c>
      <c r="B360" s="23" t="s">
        <v>310</v>
      </c>
      <c r="C360" s="23">
        <v>2015</v>
      </c>
      <c r="D360" s="23" t="s">
        <v>313</v>
      </c>
      <c r="E360" s="23" t="s">
        <v>314</v>
      </c>
      <c r="F360" s="23" t="s">
        <v>315</v>
      </c>
      <c r="G360" s="23" t="s">
        <v>268</v>
      </c>
      <c r="H360" s="23" t="s">
        <v>232</v>
      </c>
      <c r="I360" s="23" t="s">
        <v>233</v>
      </c>
      <c r="J360" s="23">
        <v>0</v>
      </c>
      <c r="K360" s="23">
        <v>148093.0336</v>
      </c>
      <c r="L360" s="23" t="s">
        <v>373</v>
      </c>
      <c r="M360" s="161" t="s">
        <v>507</v>
      </c>
    </row>
    <row r="361" spans="1:14">
      <c r="A361" s="23" t="s">
        <v>309</v>
      </c>
      <c r="B361" s="23" t="s">
        <v>357</v>
      </c>
      <c r="C361" s="23">
        <v>2015</v>
      </c>
      <c r="D361" s="23" t="s">
        <v>358</v>
      </c>
      <c r="E361" s="23" t="s">
        <v>359</v>
      </c>
      <c r="F361" s="23" t="s">
        <v>360</v>
      </c>
      <c r="G361" s="23" t="s">
        <v>268</v>
      </c>
      <c r="H361" s="23" t="s">
        <v>184</v>
      </c>
      <c r="I361" s="23" t="s">
        <v>185</v>
      </c>
      <c r="J361" s="23">
        <v>0</v>
      </c>
      <c r="K361" s="23">
        <v>44244</v>
      </c>
      <c r="L361" s="23" t="s">
        <v>373</v>
      </c>
      <c r="M361" s="161" t="s">
        <v>507</v>
      </c>
    </row>
    <row r="362" spans="1:14">
      <c r="A362" s="23" t="s">
        <v>309</v>
      </c>
      <c r="B362" s="23" t="s">
        <v>357</v>
      </c>
      <c r="C362" s="23">
        <v>2015</v>
      </c>
      <c r="D362" s="23" t="s">
        <v>358</v>
      </c>
      <c r="E362" s="23" t="s">
        <v>359</v>
      </c>
      <c r="F362" s="23" t="s">
        <v>360</v>
      </c>
      <c r="G362" s="23" t="s">
        <v>268</v>
      </c>
      <c r="H362" s="23" t="s">
        <v>232</v>
      </c>
      <c r="I362" s="23" t="s">
        <v>233</v>
      </c>
      <c r="J362" s="23">
        <v>0</v>
      </c>
      <c r="K362" s="23">
        <v>137523.28940000001</v>
      </c>
      <c r="L362" s="23" t="s">
        <v>373</v>
      </c>
      <c r="M362" s="161" t="s">
        <v>507</v>
      </c>
    </row>
    <row r="363" spans="1:14">
      <c r="A363" s="23" t="s">
        <v>309</v>
      </c>
      <c r="B363" s="23" t="s">
        <v>357</v>
      </c>
      <c r="C363" s="23">
        <v>2015</v>
      </c>
      <c r="D363" s="23" t="s">
        <v>358</v>
      </c>
      <c r="E363" s="23" t="s">
        <v>359</v>
      </c>
      <c r="F363" s="23" t="s">
        <v>360</v>
      </c>
      <c r="G363" s="23" t="s">
        <v>268</v>
      </c>
      <c r="H363" s="23" t="s">
        <v>226</v>
      </c>
      <c r="I363" s="23" t="s">
        <v>227</v>
      </c>
      <c r="J363" s="23">
        <v>0</v>
      </c>
      <c r="K363" s="23">
        <v>137523.28940000001</v>
      </c>
      <c r="L363" s="23" t="s">
        <v>373</v>
      </c>
      <c r="M363" s="161" t="s">
        <v>507</v>
      </c>
    </row>
    <row r="364" spans="1:14">
      <c r="A364" s="23" t="s">
        <v>309</v>
      </c>
      <c r="B364" s="23" t="s">
        <v>357</v>
      </c>
      <c r="C364" s="23">
        <v>2015</v>
      </c>
      <c r="D364" s="23" t="s">
        <v>358</v>
      </c>
      <c r="E364" s="23" t="s">
        <v>359</v>
      </c>
      <c r="F364" s="23" t="s">
        <v>360</v>
      </c>
      <c r="G364" s="23" t="s">
        <v>268</v>
      </c>
      <c r="H364" s="23" t="s">
        <v>208</v>
      </c>
      <c r="I364" s="23" t="s">
        <v>209</v>
      </c>
      <c r="J364" s="23">
        <v>0</v>
      </c>
      <c r="K364" s="23">
        <v>256</v>
      </c>
      <c r="L364" s="23" t="s">
        <v>373</v>
      </c>
      <c r="M364" s="161" t="s">
        <v>507</v>
      </c>
    </row>
    <row r="365" spans="1:14">
      <c r="A365" s="23" t="s">
        <v>309</v>
      </c>
      <c r="B365" s="23" t="s">
        <v>357</v>
      </c>
      <c r="C365" s="23">
        <v>2015</v>
      </c>
      <c r="D365" s="23" t="s">
        <v>358</v>
      </c>
      <c r="E365" s="23" t="s">
        <v>359</v>
      </c>
      <c r="F365" s="23" t="s">
        <v>360</v>
      </c>
      <c r="G365" s="23" t="s">
        <v>268</v>
      </c>
      <c r="H365" s="23" t="s">
        <v>210</v>
      </c>
      <c r="I365" s="23" t="s">
        <v>211</v>
      </c>
      <c r="J365" s="23">
        <v>0</v>
      </c>
      <c r="K365" s="23">
        <v>196</v>
      </c>
      <c r="L365" s="23" t="s">
        <v>373</v>
      </c>
      <c r="M365" s="161" t="s">
        <v>507</v>
      </c>
    </row>
    <row r="366" spans="1:14">
      <c r="A366" s="23" t="s">
        <v>309</v>
      </c>
      <c r="B366" s="23" t="s">
        <v>357</v>
      </c>
      <c r="C366" s="23">
        <v>2015</v>
      </c>
      <c r="D366" s="23" t="s">
        <v>358</v>
      </c>
      <c r="E366" s="23" t="s">
        <v>359</v>
      </c>
      <c r="F366" s="23" t="s">
        <v>360</v>
      </c>
      <c r="G366" s="23" t="s">
        <v>268</v>
      </c>
      <c r="H366" s="23" t="s">
        <v>212</v>
      </c>
      <c r="I366" s="23" t="s">
        <v>213</v>
      </c>
      <c r="J366" s="23">
        <v>0</v>
      </c>
      <c r="K366" s="23">
        <v>8144</v>
      </c>
      <c r="L366" s="23" t="s">
        <v>373</v>
      </c>
      <c r="M366" s="161" t="s">
        <v>507</v>
      </c>
    </row>
    <row r="367" spans="1:14">
      <c r="A367" s="23" t="s">
        <v>309</v>
      </c>
      <c r="B367" s="23" t="s">
        <v>357</v>
      </c>
      <c r="C367" s="23">
        <v>2015</v>
      </c>
      <c r="D367" s="23" t="s">
        <v>358</v>
      </c>
      <c r="E367" s="23" t="s">
        <v>359</v>
      </c>
      <c r="F367" s="23" t="s">
        <v>360</v>
      </c>
      <c r="G367" s="23" t="s">
        <v>268</v>
      </c>
      <c r="H367" s="23" t="s">
        <v>214</v>
      </c>
      <c r="I367" s="23" t="s">
        <v>215</v>
      </c>
      <c r="J367" s="23">
        <v>0</v>
      </c>
      <c r="K367" s="23">
        <v>643</v>
      </c>
      <c r="L367" s="23" t="s">
        <v>373</v>
      </c>
      <c r="M367" s="161" t="s">
        <v>507</v>
      </c>
    </row>
    <row r="368" spans="1:14">
      <c r="A368" s="23" t="s">
        <v>309</v>
      </c>
      <c r="B368" s="23" t="s">
        <v>357</v>
      </c>
      <c r="C368" s="23">
        <v>2015</v>
      </c>
      <c r="D368" s="23" t="s">
        <v>358</v>
      </c>
      <c r="E368" s="23" t="s">
        <v>359</v>
      </c>
      <c r="F368" s="23" t="s">
        <v>360</v>
      </c>
      <c r="G368" s="23" t="s">
        <v>268</v>
      </c>
      <c r="H368" s="23" t="s">
        <v>218</v>
      </c>
      <c r="I368" s="23" t="s">
        <v>219</v>
      </c>
      <c r="J368" s="23">
        <v>0</v>
      </c>
      <c r="K368" s="23">
        <v>1146</v>
      </c>
      <c r="L368" s="23" t="s">
        <v>373</v>
      </c>
      <c r="M368" s="161" t="s">
        <v>507</v>
      </c>
    </row>
    <row r="369" spans="1:14">
      <c r="A369" s="23" t="s">
        <v>309</v>
      </c>
      <c r="B369" s="23" t="s">
        <v>357</v>
      </c>
      <c r="C369" s="23">
        <v>2015</v>
      </c>
      <c r="D369" s="23" t="s">
        <v>358</v>
      </c>
      <c r="E369" s="23" t="s">
        <v>359</v>
      </c>
      <c r="F369" s="23" t="s">
        <v>360</v>
      </c>
      <c r="G369" s="23" t="s">
        <v>268</v>
      </c>
      <c r="H369" s="23" t="s">
        <v>224</v>
      </c>
      <c r="I369" s="23" t="s">
        <v>225</v>
      </c>
      <c r="J369" s="23">
        <v>0</v>
      </c>
      <c r="K369" s="23">
        <v>13258.2894</v>
      </c>
      <c r="L369" s="23" t="s">
        <v>373</v>
      </c>
      <c r="M369" s="161" t="s">
        <v>507</v>
      </c>
    </row>
    <row r="370" spans="1:14">
      <c r="A370" s="23" t="s">
        <v>309</v>
      </c>
      <c r="B370" s="23" t="s">
        <v>357</v>
      </c>
      <c r="C370" s="23">
        <v>2015</v>
      </c>
      <c r="D370" s="23" t="s">
        <v>358</v>
      </c>
      <c r="E370" s="23" t="s">
        <v>359</v>
      </c>
      <c r="F370" s="23" t="s">
        <v>360</v>
      </c>
      <c r="G370" s="23" t="s">
        <v>268</v>
      </c>
      <c r="H370" s="23" t="s">
        <v>194</v>
      </c>
      <c r="I370" s="23" t="s">
        <v>195</v>
      </c>
      <c r="J370" s="23">
        <v>0</v>
      </c>
      <c r="K370" s="23">
        <v>98</v>
      </c>
      <c r="L370" s="23" t="s">
        <v>373</v>
      </c>
      <c r="M370" s="161" t="s">
        <v>507</v>
      </c>
    </row>
    <row r="371" spans="1:14">
      <c r="A371" s="23" t="s">
        <v>309</v>
      </c>
      <c r="B371" s="23" t="s">
        <v>357</v>
      </c>
      <c r="C371" s="23">
        <v>2015</v>
      </c>
      <c r="D371" s="23" t="s">
        <v>358</v>
      </c>
      <c r="E371" s="23" t="s">
        <v>359</v>
      </c>
      <c r="F371" s="23" t="s">
        <v>360</v>
      </c>
      <c r="G371" s="23" t="s">
        <v>268</v>
      </c>
      <c r="H371" s="23" t="s">
        <v>234</v>
      </c>
      <c r="I371" s="23" t="s">
        <v>235</v>
      </c>
      <c r="J371" s="23">
        <v>0</v>
      </c>
      <c r="K371" s="23">
        <v>133133</v>
      </c>
      <c r="L371" s="23" t="s">
        <v>373</v>
      </c>
      <c r="M371" s="161" t="s">
        <v>507</v>
      </c>
    </row>
    <row r="372" spans="1:14">
      <c r="A372" s="23" t="s">
        <v>309</v>
      </c>
      <c r="B372" s="23" t="s">
        <v>357</v>
      </c>
      <c r="C372" s="23">
        <v>2015</v>
      </c>
      <c r="D372" s="23" t="s">
        <v>358</v>
      </c>
      <c r="E372" s="23" t="s">
        <v>359</v>
      </c>
      <c r="F372" s="23" t="s">
        <v>360</v>
      </c>
      <c r="G372" s="23" t="s">
        <v>268</v>
      </c>
      <c r="H372" s="23" t="s">
        <v>236</v>
      </c>
      <c r="I372" s="23" t="s">
        <v>237</v>
      </c>
      <c r="J372" s="23">
        <v>0</v>
      </c>
      <c r="K372" s="23">
        <v>-4390.2893999999997</v>
      </c>
      <c r="L372" s="23" t="s">
        <v>373</v>
      </c>
      <c r="M372" s="161" t="s">
        <v>507</v>
      </c>
      <c r="N372" s="23"/>
    </row>
    <row r="373" spans="1:14">
      <c r="A373" s="23" t="s">
        <v>309</v>
      </c>
      <c r="B373" s="23" t="s">
        <v>357</v>
      </c>
      <c r="C373" s="23">
        <v>2015</v>
      </c>
      <c r="D373" s="23" t="s">
        <v>358</v>
      </c>
      <c r="E373" s="23" t="s">
        <v>359</v>
      </c>
      <c r="F373" s="23" t="s">
        <v>360</v>
      </c>
      <c r="G373" s="23" t="s">
        <v>268</v>
      </c>
      <c r="H373" s="23" t="s">
        <v>166</v>
      </c>
      <c r="I373" s="23" t="s">
        <v>167</v>
      </c>
      <c r="J373" s="23">
        <v>0</v>
      </c>
      <c r="K373" s="23">
        <v>55763</v>
      </c>
      <c r="L373" s="23" t="s">
        <v>373</v>
      </c>
      <c r="M373" s="161" t="s">
        <v>507</v>
      </c>
    </row>
    <row r="374" spans="1:14">
      <c r="A374" s="23" t="s">
        <v>309</v>
      </c>
      <c r="B374" s="23" t="s">
        <v>357</v>
      </c>
      <c r="C374" s="23">
        <v>2015</v>
      </c>
      <c r="D374" s="23" t="s">
        <v>358</v>
      </c>
      <c r="E374" s="23" t="s">
        <v>359</v>
      </c>
      <c r="F374" s="23" t="s">
        <v>360</v>
      </c>
      <c r="G374" s="23" t="s">
        <v>268</v>
      </c>
      <c r="H374" s="23" t="s">
        <v>222</v>
      </c>
      <c r="I374" s="23" t="s">
        <v>223</v>
      </c>
      <c r="J374" s="23">
        <v>0</v>
      </c>
      <c r="K374" s="23">
        <v>1789</v>
      </c>
      <c r="L374" s="23" t="s">
        <v>373</v>
      </c>
      <c r="M374" s="161" t="s">
        <v>507</v>
      </c>
    </row>
    <row r="375" spans="1:14">
      <c r="A375" s="23" t="s">
        <v>309</v>
      </c>
      <c r="B375" s="23" t="s">
        <v>357</v>
      </c>
      <c r="C375" s="23">
        <v>2015</v>
      </c>
      <c r="D375" s="23" t="s">
        <v>358</v>
      </c>
      <c r="E375" s="23" t="s">
        <v>359</v>
      </c>
      <c r="F375" s="23" t="s">
        <v>360</v>
      </c>
      <c r="G375" s="23" t="s">
        <v>268</v>
      </c>
      <c r="H375" s="23" t="s">
        <v>198</v>
      </c>
      <c r="I375" s="23" t="s">
        <v>199</v>
      </c>
      <c r="J375" s="23">
        <v>0</v>
      </c>
      <c r="K375" s="23">
        <v>3897</v>
      </c>
      <c r="L375" s="23" t="s">
        <v>373</v>
      </c>
      <c r="M375" s="161" t="s">
        <v>507</v>
      </c>
    </row>
    <row r="376" spans="1:14">
      <c r="A376" s="23" t="s">
        <v>309</v>
      </c>
      <c r="B376" s="23" t="s">
        <v>357</v>
      </c>
      <c r="C376" s="23">
        <v>2015</v>
      </c>
      <c r="D376" s="23" t="s">
        <v>358</v>
      </c>
      <c r="E376" s="23" t="s">
        <v>359</v>
      </c>
      <c r="F376" s="23" t="s">
        <v>360</v>
      </c>
      <c r="G376" s="23" t="s">
        <v>268</v>
      </c>
      <c r="H376" s="23" t="s">
        <v>168</v>
      </c>
      <c r="I376" s="23" t="s">
        <v>169</v>
      </c>
      <c r="J376" s="23">
        <v>0</v>
      </c>
      <c r="K376" s="23">
        <v>5344</v>
      </c>
      <c r="L376" s="23" t="s">
        <v>373</v>
      </c>
      <c r="M376" s="161" t="s">
        <v>507</v>
      </c>
    </row>
    <row r="377" spans="1:14">
      <c r="A377" s="23" t="s">
        <v>309</v>
      </c>
      <c r="B377" s="23" t="s">
        <v>357</v>
      </c>
      <c r="C377" s="23">
        <v>2015</v>
      </c>
      <c r="D377" s="23" t="s">
        <v>358</v>
      </c>
      <c r="E377" s="23" t="s">
        <v>359</v>
      </c>
      <c r="F377" s="23" t="s">
        <v>360</v>
      </c>
      <c r="G377" s="23" t="s">
        <v>268</v>
      </c>
      <c r="H377" s="23" t="s">
        <v>192</v>
      </c>
      <c r="I377" s="23" t="s">
        <v>193</v>
      </c>
      <c r="J377" s="23">
        <v>0</v>
      </c>
      <c r="K377" s="23">
        <v>562</v>
      </c>
      <c r="L377" s="23" t="s">
        <v>373</v>
      </c>
      <c r="M377" s="161" t="s">
        <v>507</v>
      </c>
    </row>
    <row r="378" spans="1:14">
      <c r="A378" s="23" t="s">
        <v>309</v>
      </c>
      <c r="B378" s="23" t="s">
        <v>357</v>
      </c>
      <c r="C378" s="23">
        <v>2015</v>
      </c>
      <c r="D378" s="23" t="s">
        <v>358</v>
      </c>
      <c r="E378" s="23" t="s">
        <v>359</v>
      </c>
      <c r="F378" s="23" t="s">
        <v>360</v>
      </c>
      <c r="G378" s="23" t="s">
        <v>268</v>
      </c>
      <c r="H378" s="23" t="s">
        <v>190</v>
      </c>
      <c r="I378" s="23" t="s">
        <v>191</v>
      </c>
      <c r="J378" s="23">
        <v>0</v>
      </c>
      <c r="K378" s="23">
        <v>35</v>
      </c>
      <c r="L378" s="23" t="s">
        <v>373</v>
      </c>
      <c r="M378" s="161" t="s">
        <v>507</v>
      </c>
    </row>
    <row r="379" spans="1:14">
      <c r="A379" s="23" t="s">
        <v>309</v>
      </c>
      <c r="B379" s="23" t="s">
        <v>357</v>
      </c>
      <c r="C379" s="23">
        <v>2015</v>
      </c>
      <c r="D379" s="23" t="s">
        <v>358</v>
      </c>
      <c r="E379" s="23" t="s">
        <v>359</v>
      </c>
      <c r="F379" s="23" t="s">
        <v>360</v>
      </c>
      <c r="G379" s="23" t="s">
        <v>268</v>
      </c>
      <c r="H379" s="23" t="s">
        <v>158</v>
      </c>
      <c r="I379" s="23" t="s">
        <v>159</v>
      </c>
      <c r="J379" s="23">
        <v>0</v>
      </c>
      <c r="K379" s="23">
        <v>55763</v>
      </c>
      <c r="L379" s="23" t="s">
        <v>373</v>
      </c>
      <c r="M379" s="161" t="s">
        <v>507</v>
      </c>
    </row>
    <row r="380" spans="1:14">
      <c r="A380" s="23" t="s">
        <v>309</v>
      </c>
      <c r="B380" s="23" t="s">
        <v>357</v>
      </c>
      <c r="C380" s="23">
        <v>2015</v>
      </c>
      <c r="D380" s="23" t="s">
        <v>358</v>
      </c>
      <c r="E380" s="23" t="s">
        <v>359</v>
      </c>
      <c r="F380" s="23" t="s">
        <v>360</v>
      </c>
      <c r="G380" s="23" t="s">
        <v>268</v>
      </c>
      <c r="H380" s="23" t="s">
        <v>182</v>
      </c>
      <c r="I380" s="23" t="s">
        <v>183</v>
      </c>
      <c r="J380" s="23">
        <v>0</v>
      </c>
      <c r="K380" s="23">
        <v>693</v>
      </c>
      <c r="L380" s="23" t="s">
        <v>373</v>
      </c>
      <c r="M380" s="161" t="s">
        <v>507</v>
      </c>
    </row>
    <row r="381" spans="1:14">
      <c r="A381" s="23" t="s">
        <v>309</v>
      </c>
      <c r="B381" s="23" t="s">
        <v>357</v>
      </c>
      <c r="C381" s="23">
        <v>2015</v>
      </c>
      <c r="D381" s="23" t="s">
        <v>358</v>
      </c>
      <c r="E381" s="23" t="s">
        <v>359</v>
      </c>
      <c r="F381" s="23" t="s">
        <v>360</v>
      </c>
      <c r="G381" s="23" t="s">
        <v>268</v>
      </c>
      <c r="H381" s="23" t="s">
        <v>180</v>
      </c>
      <c r="I381" s="23" t="s">
        <v>181</v>
      </c>
      <c r="J381" s="23">
        <v>0</v>
      </c>
      <c r="K381" s="23">
        <v>7308</v>
      </c>
      <c r="L381" s="23" t="s">
        <v>373</v>
      </c>
      <c r="M381" s="161" t="s">
        <v>507</v>
      </c>
    </row>
    <row r="382" spans="1:14">
      <c r="A382" s="23" t="s">
        <v>309</v>
      </c>
      <c r="B382" s="23" t="s">
        <v>357</v>
      </c>
      <c r="C382" s="23">
        <v>2015</v>
      </c>
      <c r="D382" s="23" t="s">
        <v>358</v>
      </c>
      <c r="E382" s="23" t="s">
        <v>359</v>
      </c>
      <c r="F382" s="23" t="s">
        <v>360</v>
      </c>
      <c r="G382" s="23" t="s">
        <v>268</v>
      </c>
      <c r="H382" s="23" t="s">
        <v>178</v>
      </c>
      <c r="I382" s="23" t="s">
        <v>179</v>
      </c>
      <c r="J382" s="23">
        <v>0</v>
      </c>
      <c r="K382" s="23">
        <v>19760</v>
      </c>
      <c r="L382" s="23" t="s">
        <v>373</v>
      </c>
      <c r="M382" s="161" t="s">
        <v>507</v>
      </c>
    </row>
    <row r="383" spans="1:14">
      <c r="A383" s="23" t="s">
        <v>309</v>
      </c>
      <c r="B383" s="23" t="s">
        <v>357</v>
      </c>
      <c r="C383" s="23">
        <v>2015</v>
      </c>
      <c r="D383" s="23" t="s">
        <v>358</v>
      </c>
      <c r="E383" s="23" t="s">
        <v>359</v>
      </c>
      <c r="F383" s="23" t="s">
        <v>360</v>
      </c>
      <c r="G383" s="23" t="s">
        <v>268</v>
      </c>
      <c r="H383" s="23" t="s">
        <v>176</v>
      </c>
      <c r="I383" s="23" t="s">
        <v>177</v>
      </c>
      <c r="J383" s="23">
        <v>0</v>
      </c>
      <c r="K383" s="23">
        <v>16483</v>
      </c>
      <c r="L383" s="23" t="s">
        <v>373</v>
      </c>
      <c r="M383" s="161" t="s">
        <v>507</v>
      </c>
    </row>
    <row r="384" spans="1:14">
      <c r="A384" s="23" t="s">
        <v>309</v>
      </c>
      <c r="B384" s="23" t="s">
        <v>357</v>
      </c>
      <c r="C384" s="23">
        <v>2015</v>
      </c>
      <c r="D384" s="23" t="s">
        <v>358</v>
      </c>
      <c r="E384" s="23" t="s">
        <v>359</v>
      </c>
      <c r="F384" s="23" t="s">
        <v>360</v>
      </c>
      <c r="G384" s="23" t="s">
        <v>268</v>
      </c>
      <c r="H384" s="23" t="s">
        <v>174</v>
      </c>
      <c r="I384" s="23" t="s">
        <v>175</v>
      </c>
      <c r="J384" s="23">
        <v>0</v>
      </c>
      <c r="K384" s="23">
        <v>70088</v>
      </c>
      <c r="L384" s="23" t="s">
        <v>373</v>
      </c>
      <c r="M384" s="161" t="s">
        <v>507</v>
      </c>
    </row>
    <row r="385" spans="1:14">
      <c r="A385" s="23" t="s">
        <v>309</v>
      </c>
      <c r="B385" s="23" t="s">
        <v>357</v>
      </c>
      <c r="C385" s="23">
        <v>2015</v>
      </c>
      <c r="D385" s="23" t="s">
        <v>358</v>
      </c>
      <c r="E385" s="23" t="s">
        <v>359</v>
      </c>
      <c r="F385" s="23" t="s">
        <v>360</v>
      </c>
      <c r="G385" s="23" t="s">
        <v>268</v>
      </c>
      <c r="H385" s="23" t="s">
        <v>170</v>
      </c>
      <c r="I385" s="23" t="s">
        <v>171</v>
      </c>
      <c r="J385" s="23">
        <v>0</v>
      </c>
      <c r="K385" s="23">
        <v>8981</v>
      </c>
      <c r="L385" s="23" t="s">
        <v>373</v>
      </c>
      <c r="M385" s="161" t="s">
        <v>507</v>
      </c>
    </row>
    <row r="386" spans="1:14">
      <c r="A386" s="23" t="s">
        <v>309</v>
      </c>
      <c r="B386" s="23" t="s">
        <v>357</v>
      </c>
      <c r="C386" s="23">
        <v>2015</v>
      </c>
      <c r="D386" s="23" t="s">
        <v>358</v>
      </c>
      <c r="E386" s="23" t="s">
        <v>359</v>
      </c>
      <c r="F386" s="23" t="s">
        <v>360</v>
      </c>
      <c r="G386" s="23" t="s">
        <v>268</v>
      </c>
      <c r="H386" s="23" t="s">
        <v>248</v>
      </c>
      <c r="I386" s="23" t="s">
        <v>249</v>
      </c>
      <c r="J386" s="23">
        <v>0</v>
      </c>
      <c r="K386" s="23">
        <v>21811</v>
      </c>
      <c r="L386" s="23" t="s">
        <v>373</v>
      </c>
      <c r="M386" s="161" t="s">
        <v>507</v>
      </c>
    </row>
    <row r="387" spans="1:14">
      <c r="A387" s="23" t="s">
        <v>316</v>
      </c>
      <c r="B387" s="23" t="s">
        <v>357</v>
      </c>
      <c r="C387" s="23">
        <v>2015</v>
      </c>
      <c r="D387" s="23" t="s">
        <v>358</v>
      </c>
      <c r="E387" s="23" t="s">
        <v>359</v>
      </c>
      <c r="F387" s="23" t="s">
        <v>360</v>
      </c>
      <c r="G387" s="23" t="s">
        <v>268</v>
      </c>
      <c r="H387" s="23" t="s">
        <v>252</v>
      </c>
      <c r="I387" s="23" t="s">
        <v>253</v>
      </c>
      <c r="J387" s="23">
        <v>0</v>
      </c>
      <c r="K387" s="23">
        <v>-21811</v>
      </c>
      <c r="L387" t="s">
        <v>373</v>
      </c>
      <c r="M387" s="161" t="s">
        <v>507</v>
      </c>
    </row>
    <row r="388" spans="1:14">
      <c r="A388" s="23" t="s">
        <v>316</v>
      </c>
      <c r="B388" s="23" t="s">
        <v>357</v>
      </c>
      <c r="C388" s="23">
        <v>2015</v>
      </c>
      <c r="D388" s="23" t="s">
        <v>358</v>
      </c>
      <c r="E388" s="23" t="s">
        <v>359</v>
      </c>
      <c r="F388" s="23" t="s">
        <v>360</v>
      </c>
      <c r="G388" s="23" t="s">
        <v>268</v>
      </c>
      <c r="H388" s="23" t="s">
        <v>200</v>
      </c>
      <c r="I388" s="23" t="s">
        <v>201</v>
      </c>
      <c r="J388" s="23">
        <v>0</v>
      </c>
      <c r="K388" s="23">
        <v>3100</v>
      </c>
      <c r="L388" s="23" t="s">
        <v>373</v>
      </c>
      <c r="M388" s="161" t="s">
        <v>507</v>
      </c>
    </row>
    <row r="389" spans="1:14">
      <c r="A389" s="23" t="s">
        <v>316</v>
      </c>
      <c r="B389" s="23" t="s">
        <v>357</v>
      </c>
      <c r="C389" s="23">
        <v>2015</v>
      </c>
      <c r="D389" s="23" t="s">
        <v>358</v>
      </c>
      <c r="E389" s="23" t="s">
        <v>359</v>
      </c>
      <c r="F389" s="23" t="s">
        <v>360</v>
      </c>
      <c r="G389" s="23" t="s">
        <v>268</v>
      </c>
      <c r="H389" s="23" t="s">
        <v>127</v>
      </c>
      <c r="I389" s="23" t="s">
        <v>128</v>
      </c>
      <c r="J389" s="23">
        <v>0</v>
      </c>
      <c r="K389" s="23">
        <v>58090</v>
      </c>
      <c r="L389" s="23" t="s">
        <v>373</v>
      </c>
      <c r="M389" s="161" t="s">
        <v>507</v>
      </c>
    </row>
    <row r="390" spans="1:14">
      <c r="A390" s="23" t="s">
        <v>316</v>
      </c>
      <c r="B390" s="23" t="s">
        <v>357</v>
      </c>
      <c r="C390" s="23">
        <v>2015</v>
      </c>
      <c r="D390" s="23" t="s">
        <v>358</v>
      </c>
      <c r="E390" s="23" t="s">
        <v>359</v>
      </c>
      <c r="F390" s="23" t="s">
        <v>360</v>
      </c>
      <c r="G390" s="23" t="s">
        <v>268</v>
      </c>
      <c r="H390" s="23" t="s">
        <v>153</v>
      </c>
      <c r="I390" s="23" t="s">
        <v>154</v>
      </c>
      <c r="J390" s="23">
        <v>0</v>
      </c>
      <c r="K390" s="23">
        <v>133133</v>
      </c>
      <c r="L390" s="23" t="s">
        <v>373</v>
      </c>
      <c r="M390" s="161" t="s">
        <v>507</v>
      </c>
    </row>
    <row r="391" spans="1:14">
      <c r="A391" s="23" t="s">
        <v>316</v>
      </c>
      <c r="B391" s="23" t="s">
        <v>357</v>
      </c>
      <c r="C391" s="23">
        <v>2015</v>
      </c>
      <c r="D391" s="23" t="s">
        <v>358</v>
      </c>
      <c r="E391" s="23" t="s">
        <v>359</v>
      </c>
      <c r="F391" s="23" t="s">
        <v>360</v>
      </c>
      <c r="G391" s="23" t="s">
        <v>268</v>
      </c>
      <c r="H391" s="23" t="s">
        <v>125</v>
      </c>
      <c r="I391" s="23" t="s">
        <v>126</v>
      </c>
      <c r="J391" s="23">
        <v>0</v>
      </c>
      <c r="K391" s="23">
        <v>1016</v>
      </c>
      <c r="L391" s="23" t="s">
        <v>373</v>
      </c>
      <c r="M391" s="161" t="s">
        <v>507</v>
      </c>
    </row>
    <row r="392" spans="1:14">
      <c r="A392" s="23" t="s">
        <v>316</v>
      </c>
      <c r="B392" s="23" t="s">
        <v>357</v>
      </c>
      <c r="C392" s="23">
        <v>2015</v>
      </c>
      <c r="D392" s="23" t="s">
        <v>358</v>
      </c>
      <c r="E392" s="23" t="s">
        <v>359</v>
      </c>
      <c r="F392" s="23" t="s">
        <v>360</v>
      </c>
      <c r="G392" s="23" t="s">
        <v>268</v>
      </c>
      <c r="H392" s="23" t="s">
        <v>147</v>
      </c>
      <c r="I392" s="23" t="s">
        <v>148</v>
      </c>
      <c r="J392" s="23">
        <v>0</v>
      </c>
      <c r="K392" s="23">
        <v>20795</v>
      </c>
      <c r="L392" s="23" t="s">
        <v>373</v>
      </c>
      <c r="M392" s="161" t="s">
        <v>507</v>
      </c>
    </row>
    <row r="393" spans="1:14">
      <c r="A393" s="23" t="s">
        <v>316</v>
      </c>
      <c r="B393" s="23" t="s">
        <v>357</v>
      </c>
      <c r="C393" s="23">
        <v>2015</v>
      </c>
      <c r="D393" s="23" t="s">
        <v>358</v>
      </c>
      <c r="E393" s="23" t="s">
        <v>359</v>
      </c>
      <c r="F393" s="23" t="s">
        <v>360</v>
      </c>
      <c r="G393" s="23" t="s">
        <v>268</v>
      </c>
      <c r="H393" s="23" t="s">
        <v>143</v>
      </c>
      <c r="I393" s="23" t="s">
        <v>144</v>
      </c>
      <c r="J393" s="23">
        <v>0</v>
      </c>
      <c r="K393" s="23">
        <v>111322</v>
      </c>
      <c r="L393" s="23" t="s">
        <v>373</v>
      </c>
      <c r="M393" s="161" t="s">
        <v>507</v>
      </c>
      <c r="N393" s="23"/>
    </row>
    <row r="394" spans="1:14">
      <c r="A394" s="23" t="s">
        <v>316</v>
      </c>
      <c r="B394" s="23" t="s">
        <v>357</v>
      </c>
      <c r="C394" s="23">
        <v>2015</v>
      </c>
      <c r="D394" s="23" t="s">
        <v>358</v>
      </c>
      <c r="E394" s="23" t="s">
        <v>359</v>
      </c>
      <c r="F394" s="23" t="s">
        <v>360</v>
      </c>
      <c r="G394" s="23" t="s">
        <v>268</v>
      </c>
      <c r="H394" s="23" t="s">
        <v>141</v>
      </c>
      <c r="I394" s="23" t="s">
        <v>142</v>
      </c>
      <c r="J394" s="23">
        <v>0</v>
      </c>
      <c r="K394" s="23">
        <v>30232</v>
      </c>
      <c r="L394" s="23" t="s">
        <v>373</v>
      </c>
      <c r="M394" s="161" t="s">
        <v>507</v>
      </c>
    </row>
    <row r="395" spans="1:14">
      <c r="A395" s="23" t="s">
        <v>316</v>
      </c>
      <c r="B395" s="23" t="s">
        <v>357</v>
      </c>
      <c r="C395" s="23">
        <v>2015</v>
      </c>
      <c r="D395" s="23" t="s">
        <v>358</v>
      </c>
      <c r="E395" s="23" t="s">
        <v>359</v>
      </c>
      <c r="F395" s="23" t="s">
        <v>360</v>
      </c>
      <c r="G395" s="23" t="s">
        <v>268</v>
      </c>
      <c r="H395" s="23" t="s">
        <v>133</v>
      </c>
      <c r="I395" s="23" t="s">
        <v>134</v>
      </c>
      <c r="J395" s="23">
        <v>0</v>
      </c>
      <c r="K395" s="23">
        <v>23000</v>
      </c>
      <c r="L395" s="23" t="s">
        <v>373</v>
      </c>
      <c r="M395" s="161" t="s">
        <v>507</v>
      </c>
    </row>
    <row r="396" spans="1:14">
      <c r="A396" s="23" t="s">
        <v>316</v>
      </c>
      <c r="B396" s="23" t="s">
        <v>357</v>
      </c>
      <c r="C396" s="23">
        <v>2015</v>
      </c>
      <c r="D396" s="23" t="s">
        <v>358</v>
      </c>
      <c r="E396" s="23" t="s">
        <v>359</v>
      </c>
      <c r="F396" s="23" t="s">
        <v>360</v>
      </c>
      <c r="G396" s="23" t="s">
        <v>268</v>
      </c>
      <c r="H396" s="23" t="s">
        <v>123</v>
      </c>
      <c r="I396" s="23" t="s">
        <v>124</v>
      </c>
      <c r="J396" s="23">
        <v>0</v>
      </c>
      <c r="K396" s="23">
        <v>1016</v>
      </c>
      <c r="L396" s="23" t="s">
        <v>373</v>
      </c>
      <c r="M396" s="161" t="s">
        <v>507</v>
      </c>
    </row>
    <row r="397" spans="1:14">
      <c r="A397" s="23" t="s">
        <v>316</v>
      </c>
      <c r="B397" s="23" t="s">
        <v>357</v>
      </c>
      <c r="C397" s="23">
        <v>2015</v>
      </c>
      <c r="D397" s="23" t="s">
        <v>358</v>
      </c>
      <c r="E397" s="23" t="s">
        <v>359</v>
      </c>
      <c r="F397" s="23" t="s">
        <v>360</v>
      </c>
      <c r="G397" s="23" t="s">
        <v>268</v>
      </c>
      <c r="H397" s="23" t="s">
        <v>9</v>
      </c>
      <c r="I397" s="23" t="s">
        <v>10</v>
      </c>
      <c r="J397" s="23">
        <v>1.91</v>
      </c>
      <c r="K397" s="23">
        <v>53928</v>
      </c>
      <c r="L397" s="23" t="s">
        <v>373</v>
      </c>
      <c r="M397" s="161" t="s">
        <v>507</v>
      </c>
    </row>
    <row r="398" spans="1:14">
      <c r="A398" s="23" t="s">
        <v>316</v>
      </c>
      <c r="B398" s="23" t="s">
        <v>357</v>
      </c>
      <c r="C398" s="23">
        <v>2015</v>
      </c>
      <c r="D398" s="23" t="s">
        <v>358</v>
      </c>
      <c r="E398" s="23" t="s">
        <v>359</v>
      </c>
      <c r="F398" s="23" t="s">
        <v>360</v>
      </c>
      <c r="G398" s="23" t="s">
        <v>268</v>
      </c>
      <c r="H398" s="23" t="s">
        <v>19</v>
      </c>
      <c r="I398" s="23" t="s">
        <v>155</v>
      </c>
      <c r="J398" s="23">
        <v>0.06</v>
      </c>
      <c r="K398" s="23">
        <v>1835</v>
      </c>
      <c r="L398" s="23" t="s">
        <v>373</v>
      </c>
      <c r="M398" s="161" t="s">
        <v>507</v>
      </c>
    </row>
    <row r="399" spans="1:14">
      <c r="A399" s="23" t="s">
        <v>316</v>
      </c>
      <c r="B399" s="23" t="s">
        <v>357</v>
      </c>
      <c r="C399" s="23">
        <v>2015</v>
      </c>
      <c r="D399" s="23" t="s">
        <v>358</v>
      </c>
      <c r="E399" s="23" t="s">
        <v>359</v>
      </c>
      <c r="F399" s="23" t="s">
        <v>360</v>
      </c>
      <c r="G399" s="23" t="s">
        <v>268</v>
      </c>
      <c r="H399" s="23" t="s">
        <v>156</v>
      </c>
      <c r="I399" s="23" t="s">
        <v>157</v>
      </c>
      <c r="J399" s="23">
        <v>1.97</v>
      </c>
      <c r="K399" s="23">
        <v>55763</v>
      </c>
      <c r="L399" s="23" t="s">
        <v>373</v>
      </c>
      <c r="M399" s="161" t="s">
        <v>507</v>
      </c>
    </row>
    <row r="400" spans="1:14">
      <c r="A400" s="23" t="s">
        <v>316</v>
      </c>
      <c r="B400" s="23" t="s">
        <v>270</v>
      </c>
      <c r="C400" s="23">
        <v>2015</v>
      </c>
      <c r="D400" s="23" t="s">
        <v>271</v>
      </c>
      <c r="E400" s="23" t="s">
        <v>272</v>
      </c>
      <c r="F400" s="23" t="s">
        <v>267</v>
      </c>
      <c r="G400" s="23" t="s">
        <v>268</v>
      </c>
      <c r="H400" s="23" t="s">
        <v>222</v>
      </c>
      <c r="I400" s="23" t="s">
        <v>223</v>
      </c>
      <c r="J400" s="23">
        <v>0</v>
      </c>
      <c r="K400" s="23">
        <v>3000</v>
      </c>
      <c r="L400" s="23" t="s">
        <v>373</v>
      </c>
      <c r="M400" s="161" t="s">
        <v>507</v>
      </c>
    </row>
    <row r="401" spans="1:14">
      <c r="A401" s="23" t="s">
        <v>316</v>
      </c>
      <c r="B401" s="23" t="s">
        <v>270</v>
      </c>
      <c r="C401" s="23">
        <v>2015</v>
      </c>
      <c r="D401" s="23" t="s">
        <v>271</v>
      </c>
      <c r="E401" s="23" t="s">
        <v>272</v>
      </c>
      <c r="F401" s="23" t="s">
        <v>267</v>
      </c>
      <c r="G401" s="23" t="s">
        <v>268</v>
      </c>
      <c r="H401" s="23" t="s">
        <v>158</v>
      </c>
      <c r="I401" s="23" t="s">
        <v>159</v>
      </c>
      <c r="J401" s="23">
        <v>0</v>
      </c>
      <c r="K401" s="23">
        <v>106141</v>
      </c>
      <c r="L401" s="23" t="s">
        <v>373</v>
      </c>
      <c r="M401" s="161" t="s">
        <v>507</v>
      </c>
    </row>
    <row r="402" spans="1:14">
      <c r="A402" s="23" t="s">
        <v>316</v>
      </c>
      <c r="B402" s="23" t="s">
        <v>270</v>
      </c>
      <c r="C402" s="23">
        <v>2015</v>
      </c>
      <c r="D402" s="23" t="s">
        <v>271</v>
      </c>
      <c r="E402" s="23" t="s">
        <v>272</v>
      </c>
      <c r="F402" s="23" t="s">
        <v>267</v>
      </c>
      <c r="G402" s="23" t="s">
        <v>268</v>
      </c>
      <c r="H402" s="23" t="s">
        <v>180</v>
      </c>
      <c r="I402" s="23" t="s">
        <v>181</v>
      </c>
      <c r="J402" s="23">
        <v>0</v>
      </c>
      <c r="K402" s="23">
        <v>23115</v>
      </c>
      <c r="L402" s="23" t="s">
        <v>373</v>
      </c>
      <c r="M402" s="161" t="s">
        <v>507</v>
      </c>
    </row>
    <row r="403" spans="1:14">
      <c r="A403" s="23" t="s">
        <v>320</v>
      </c>
      <c r="B403" s="23" t="s">
        <v>270</v>
      </c>
      <c r="C403" s="23">
        <v>2015</v>
      </c>
      <c r="D403" s="23" t="s">
        <v>271</v>
      </c>
      <c r="E403" s="23" t="s">
        <v>272</v>
      </c>
      <c r="F403" s="23" t="s">
        <v>267</v>
      </c>
      <c r="G403" s="23" t="s">
        <v>268</v>
      </c>
      <c r="H403" s="23" t="s">
        <v>170</v>
      </c>
      <c r="I403" s="23" t="s">
        <v>171</v>
      </c>
      <c r="J403" s="23">
        <v>0</v>
      </c>
      <c r="K403" s="23">
        <v>14944</v>
      </c>
      <c r="L403" t="s">
        <v>373</v>
      </c>
      <c r="M403" s="161" t="s">
        <v>507</v>
      </c>
    </row>
    <row r="404" spans="1:14">
      <c r="A404" s="23" t="s">
        <v>320</v>
      </c>
      <c r="B404" s="23" t="s">
        <v>270</v>
      </c>
      <c r="C404" s="23">
        <v>2015</v>
      </c>
      <c r="D404" s="23" t="s">
        <v>271</v>
      </c>
      <c r="E404" s="23" t="s">
        <v>272</v>
      </c>
      <c r="F404" s="23" t="s">
        <v>267</v>
      </c>
      <c r="G404" s="23" t="s">
        <v>268</v>
      </c>
      <c r="H404" s="23" t="s">
        <v>174</v>
      </c>
      <c r="I404" s="23" t="s">
        <v>175</v>
      </c>
      <c r="J404" s="23">
        <v>0</v>
      </c>
      <c r="K404" s="23">
        <v>145280</v>
      </c>
      <c r="L404" s="23" t="s">
        <v>373</v>
      </c>
      <c r="M404" s="161" t="s">
        <v>507</v>
      </c>
    </row>
    <row r="405" spans="1:14">
      <c r="A405" s="23" t="s">
        <v>320</v>
      </c>
      <c r="B405" s="23" t="s">
        <v>270</v>
      </c>
      <c r="C405" s="23">
        <v>2015</v>
      </c>
      <c r="D405" s="23" t="s">
        <v>271</v>
      </c>
      <c r="E405" s="23" t="s">
        <v>272</v>
      </c>
      <c r="F405" s="23" t="s">
        <v>267</v>
      </c>
      <c r="G405" s="23" t="s">
        <v>268</v>
      </c>
      <c r="H405" s="23" t="s">
        <v>166</v>
      </c>
      <c r="I405" s="23" t="s">
        <v>167</v>
      </c>
      <c r="J405" s="23">
        <v>0</v>
      </c>
      <c r="K405" s="23">
        <v>113641</v>
      </c>
      <c r="L405" s="23" t="s">
        <v>373</v>
      </c>
      <c r="M405" s="161" t="s">
        <v>507</v>
      </c>
    </row>
    <row r="406" spans="1:14">
      <c r="A406" s="23" t="s">
        <v>320</v>
      </c>
      <c r="B406" s="23" t="s">
        <v>270</v>
      </c>
      <c r="C406" s="23">
        <v>2015</v>
      </c>
      <c r="D406" s="23" t="s">
        <v>271</v>
      </c>
      <c r="E406" s="23" t="s">
        <v>272</v>
      </c>
      <c r="F406" s="23" t="s">
        <v>267</v>
      </c>
      <c r="G406" s="23" t="s">
        <v>268</v>
      </c>
      <c r="H406" s="23" t="s">
        <v>143</v>
      </c>
      <c r="I406" s="23" t="s">
        <v>144</v>
      </c>
      <c r="J406" s="23">
        <v>0</v>
      </c>
      <c r="K406" s="23">
        <v>180395</v>
      </c>
      <c r="L406" s="23" t="s">
        <v>373</v>
      </c>
      <c r="M406" s="161" t="s">
        <v>507</v>
      </c>
    </row>
    <row r="407" spans="1:14">
      <c r="A407" s="23" t="s">
        <v>320</v>
      </c>
      <c r="B407" s="23" t="s">
        <v>270</v>
      </c>
      <c r="C407" s="23">
        <v>2015</v>
      </c>
      <c r="D407" s="23" t="s">
        <v>271</v>
      </c>
      <c r="E407" s="23" t="s">
        <v>272</v>
      </c>
      <c r="F407" s="23" t="s">
        <v>267</v>
      </c>
      <c r="G407" s="23" t="s">
        <v>268</v>
      </c>
      <c r="H407" s="23" t="s">
        <v>127</v>
      </c>
      <c r="I407" s="23" t="s">
        <v>128</v>
      </c>
      <c r="J407" s="23">
        <v>0</v>
      </c>
      <c r="K407" s="23">
        <v>180395</v>
      </c>
      <c r="L407" s="23" t="s">
        <v>373</v>
      </c>
      <c r="M407" s="161" t="s">
        <v>507</v>
      </c>
    </row>
    <row r="408" spans="1:14">
      <c r="A408" s="23" t="s">
        <v>320</v>
      </c>
      <c r="B408" s="23" t="s">
        <v>270</v>
      </c>
      <c r="C408" s="23">
        <v>2015</v>
      </c>
      <c r="D408" s="23" t="s">
        <v>271</v>
      </c>
      <c r="E408" s="23" t="s">
        <v>272</v>
      </c>
      <c r="F408" s="23" t="s">
        <v>267</v>
      </c>
      <c r="G408" s="23" t="s">
        <v>268</v>
      </c>
      <c r="H408" s="23" t="s">
        <v>212</v>
      </c>
      <c r="I408" s="23" t="s">
        <v>213</v>
      </c>
      <c r="J408" s="23">
        <v>0</v>
      </c>
      <c r="K408" s="23">
        <v>3000</v>
      </c>
      <c r="L408" s="23" t="s">
        <v>373</v>
      </c>
      <c r="M408" s="161" t="s">
        <v>507</v>
      </c>
    </row>
    <row r="409" spans="1:14">
      <c r="A409" s="23" t="s">
        <v>320</v>
      </c>
      <c r="B409" s="23" t="s">
        <v>270</v>
      </c>
      <c r="C409" s="23">
        <v>2015</v>
      </c>
      <c r="D409" s="23" t="s">
        <v>271</v>
      </c>
      <c r="E409" s="23" t="s">
        <v>272</v>
      </c>
      <c r="F409" s="23" t="s">
        <v>267</v>
      </c>
      <c r="G409" s="23" t="s">
        <v>268</v>
      </c>
      <c r="H409" s="23" t="s">
        <v>168</v>
      </c>
      <c r="I409" s="23" t="s">
        <v>169</v>
      </c>
      <c r="J409" s="23">
        <v>0</v>
      </c>
      <c r="K409" s="23">
        <v>16695</v>
      </c>
      <c r="L409" s="23" t="s">
        <v>373</v>
      </c>
      <c r="M409" s="161" t="s">
        <v>507</v>
      </c>
      <c r="N409" s="23"/>
    </row>
    <row r="410" spans="1:14">
      <c r="A410" s="23" t="s">
        <v>320</v>
      </c>
      <c r="B410" s="23" t="s">
        <v>270</v>
      </c>
      <c r="C410" s="23">
        <v>2015</v>
      </c>
      <c r="D410" s="23" t="s">
        <v>271</v>
      </c>
      <c r="E410" s="23" t="s">
        <v>272</v>
      </c>
      <c r="F410" s="23" t="s">
        <v>267</v>
      </c>
      <c r="G410" s="23" t="s">
        <v>268</v>
      </c>
      <c r="H410" s="23" t="s">
        <v>164</v>
      </c>
      <c r="I410" s="23" t="s">
        <v>165</v>
      </c>
      <c r="J410" s="23">
        <v>0</v>
      </c>
      <c r="K410" s="23">
        <v>7500</v>
      </c>
      <c r="L410" s="23" t="s">
        <v>373</v>
      </c>
      <c r="M410" s="161" t="s">
        <v>507</v>
      </c>
    </row>
    <row r="411" spans="1:14">
      <c r="A411" s="23" t="s">
        <v>320</v>
      </c>
      <c r="B411" s="23" t="s">
        <v>270</v>
      </c>
      <c r="C411" s="23">
        <v>2015</v>
      </c>
      <c r="D411" s="23" t="s">
        <v>271</v>
      </c>
      <c r="E411" s="23" t="s">
        <v>272</v>
      </c>
      <c r="F411" s="23" t="s">
        <v>267</v>
      </c>
      <c r="G411" s="23" t="s">
        <v>268</v>
      </c>
      <c r="H411" s="23" t="s">
        <v>236</v>
      </c>
      <c r="I411" s="23" t="s">
        <v>237</v>
      </c>
      <c r="J411" s="23">
        <v>0</v>
      </c>
      <c r="K411" s="23">
        <v>-40720.304199999999</v>
      </c>
      <c r="L411" s="23" t="s">
        <v>373</v>
      </c>
      <c r="M411" s="161" t="s">
        <v>507</v>
      </c>
    </row>
    <row r="412" spans="1:14">
      <c r="A412" s="23" t="s">
        <v>320</v>
      </c>
      <c r="B412" s="23" t="s">
        <v>270</v>
      </c>
      <c r="C412" s="23">
        <v>2015</v>
      </c>
      <c r="D412" s="23" t="s">
        <v>271</v>
      </c>
      <c r="E412" s="23" t="s">
        <v>272</v>
      </c>
      <c r="F412" s="23" t="s">
        <v>267</v>
      </c>
      <c r="G412" s="23" t="s">
        <v>268</v>
      </c>
      <c r="H412" s="23" t="s">
        <v>234</v>
      </c>
      <c r="I412" s="23" t="s">
        <v>235</v>
      </c>
      <c r="J412" s="23">
        <v>0</v>
      </c>
      <c r="K412" s="23">
        <v>180395</v>
      </c>
      <c r="L412" s="23" t="s">
        <v>373</v>
      </c>
      <c r="M412" s="161" t="s">
        <v>507</v>
      </c>
    </row>
    <row r="413" spans="1:14">
      <c r="A413" s="23" t="s">
        <v>320</v>
      </c>
      <c r="B413" s="23" t="s">
        <v>270</v>
      </c>
      <c r="C413" s="23">
        <v>2015</v>
      </c>
      <c r="D413" s="23" t="s">
        <v>271</v>
      </c>
      <c r="E413" s="23" t="s">
        <v>272</v>
      </c>
      <c r="F413" s="23" t="s">
        <v>267</v>
      </c>
      <c r="G413" s="23" t="s">
        <v>268</v>
      </c>
      <c r="H413" s="23" t="s">
        <v>226</v>
      </c>
      <c r="I413" s="23" t="s">
        <v>227</v>
      </c>
      <c r="J413" s="23">
        <v>0</v>
      </c>
      <c r="K413" s="23">
        <v>221115.30420000001</v>
      </c>
      <c r="L413" s="23" t="s">
        <v>373</v>
      </c>
      <c r="M413" s="161" t="s">
        <v>507</v>
      </c>
    </row>
    <row r="414" spans="1:14">
      <c r="A414" s="23" t="s">
        <v>320</v>
      </c>
      <c r="B414" s="23" t="s">
        <v>270</v>
      </c>
      <c r="C414" s="23">
        <v>2015</v>
      </c>
      <c r="D414" s="23" t="s">
        <v>271</v>
      </c>
      <c r="E414" s="23" t="s">
        <v>272</v>
      </c>
      <c r="F414" s="23" t="s">
        <v>267</v>
      </c>
      <c r="G414" s="23" t="s">
        <v>268</v>
      </c>
      <c r="H414" s="23" t="s">
        <v>224</v>
      </c>
      <c r="I414" s="23" t="s">
        <v>225</v>
      </c>
      <c r="J414" s="23">
        <v>0</v>
      </c>
      <c r="K414" s="23">
        <v>46720.304199999999</v>
      </c>
      <c r="L414" s="23" t="s">
        <v>373</v>
      </c>
      <c r="M414" s="161" t="s">
        <v>507</v>
      </c>
    </row>
    <row r="415" spans="1:14">
      <c r="A415" s="23" t="s">
        <v>320</v>
      </c>
      <c r="B415" s="23" t="s">
        <v>270</v>
      </c>
      <c r="C415" s="23">
        <v>2015</v>
      </c>
      <c r="D415" s="23" t="s">
        <v>271</v>
      </c>
      <c r="E415" s="23" t="s">
        <v>272</v>
      </c>
      <c r="F415" s="23" t="s">
        <v>267</v>
      </c>
      <c r="G415" s="23" t="s">
        <v>268</v>
      </c>
      <c r="H415" s="23" t="s">
        <v>160</v>
      </c>
      <c r="I415" s="23" t="s">
        <v>161</v>
      </c>
      <c r="J415" s="23">
        <v>0</v>
      </c>
      <c r="K415" s="23">
        <v>7500</v>
      </c>
      <c r="L415" s="23" t="s">
        <v>373</v>
      </c>
      <c r="M415" s="161" t="s">
        <v>507</v>
      </c>
    </row>
    <row r="416" spans="1:14">
      <c r="A416" s="23" t="s">
        <v>320</v>
      </c>
      <c r="B416" s="23" t="s">
        <v>270</v>
      </c>
      <c r="C416" s="23">
        <v>2015</v>
      </c>
      <c r="D416" s="23" t="s">
        <v>271</v>
      </c>
      <c r="E416" s="23" t="s">
        <v>272</v>
      </c>
      <c r="F416" s="23" t="s">
        <v>267</v>
      </c>
      <c r="G416" s="23" t="s">
        <v>268</v>
      </c>
      <c r="H416" s="23" t="s">
        <v>153</v>
      </c>
      <c r="I416" s="23" t="s">
        <v>154</v>
      </c>
      <c r="J416" s="23">
        <v>0</v>
      </c>
      <c r="K416" s="23">
        <v>180395</v>
      </c>
      <c r="L416" s="23" t="s">
        <v>373</v>
      </c>
      <c r="M416" s="161" t="s">
        <v>507</v>
      </c>
    </row>
    <row r="417" spans="1:14">
      <c r="A417" s="23" t="s">
        <v>320</v>
      </c>
      <c r="B417" s="23" t="s">
        <v>270</v>
      </c>
      <c r="C417" s="23">
        <v>2015</v>
      </c>
      <c r="D417" s="23" t="s">
        <v>271</v>
      </c>
      <c r="E417" s="23" t="s">
        <v>272</v>
      </c>
      <c r="F417" s="23" t="s">
        <v>267</v>
      </c>
      <c r="G417" s="23" t="s">
        <v>268</v>
      </c>
      <c r="H417" s="23" t="s">
        <v>190</v>
      </c>
      <c r="I417" s="23" t="s">
        <v>191</v>
      </c>
      <c r="J417" s="23">
        <v>0</v>
      </c>
      <c r="K417" s="23">
        <v>300</v>
      </c>
      <c r="L417" s="23" t="s">
        <v>373</v>
      </c>
      <c r="M417" s="161" t="s">
        <v>507</v>
      </c>
    </row>
    <row r="418" spans="1:14">
      <c r="A418" s="23" t="s">
        <v>320</v>
      </c>
      <c r="B418" s="23" t="s">
        <v>270</v>
      </c>
      <c r="C418" s="23">
        <v>2015</v>
      </c>
      <c r="D418" s="23" t="s">
        <v>271</v>
      </c>
      <c r="E418" s="23" t="s">
        <v>272</v>
      </c>
      <c r="F418" s="23" t="s">
        <v>267</v>
      </c>
      <c r="G418" s="23" t="s">
        <v>268</v>
      </c>
      <c r="H418" s="23" t="s">
        <v>192</v>
      </c>
      <c r="I418" s="23" t="s">
        <v>193</v>
      </c>
      <c r="J418" s="23">
        <v>0</v>
      </c>
      <c r="K418" s="23">
        <v>200</v>
      </c>
      <c r="L418" s="23" t="s">
        <v>373</v>
      </c>
      <c r="M418" s="161" t="s">
        <v>507</v>
      </c>
    </row>
    <row r="419" spans="1:14">
      <c r="A419" s="23" t="s">
        <v>320</v>
      </c>
      <c r="B419" s="23" t="s">
        <v>270</v>
      </c>
      <c r="C419" s="23">
        <v>2015</v>
      </c>
      <c r="D419" s="23" t="s">
        <v>271</v>
      </c>
      <c r="E419" s="23" t="s">
        <v>272</v>
      </c>
      <c r="F419" s="23" t="s">
        <v>267</v>
      </c>
      <c r="G419" s="23" t="s">
        <v>268</v>
      </c>
      <c r="H419" s="23" t="s">
        <v>208</v>
      </c>
      <c r="I419" s="23" t="s">
        <v>209</v>
      </c>
      <c r="J419" s="23">
        <v>0</v>
      </c>
      <c r="K419" s="23">
        <v>2500</v>
      </c>
      <c r="L419" s="23" t="s">
        <v>373</v>
      </c>
      <c r="M419" s="161" t="s">
        <v>507</v>
      </c>
    </row>
    <row r="420" spans="1:14">
      <c r="A420" s="23" t="s">
        <v>320</v>
      </c>
      <c r="B420" s="23" t="s">
        <v>270</v>
      </c>
      <c r="C420" s="23">
        <v>2015</v>
      </c>
      <c r="D420" s="23" t="s">
        <v>271</v>
      </c>
      <c r="E420" s="23" t="s">
        <v>272</v>
      </c>
      <c r="F420" s="23" t="s">
        <v>267</v>
      </c>
      <c r="G420" s="23" t="s">
        <v>268</v>
      </c>
      <c r="H420" s="23" t="s">
        <v>218</v>
      </c>
      <c r="I420" s="23" t="s">
        <v>219</v>
      </c>
      <c r="J420" s="23">
        <v>0</v>
      </c>
      <c r="K420" s="23">
        <v>3000</v>
      </c>
      <c r="L420" s="23" t="s">
        <v>373</v>
      </c>
      <c r="M420" s="161" t="s">
        <v>507</v>
      </c>
    </row>
    <row r="421" spans="1:14">
      <c r="A421" s="23" t="s">
        <v>320</v>
      </c>
      <c r="B421" s="23" t="s">
        <v>270</v>
      </c>
      <c r="C421" s="23">
        <v>2015</v>
      </c>
      <c r="D421" s="23" t="s">
        <v>271</v>
      </c>
      <c r="E421" s="23" t="s">
        <v>272</v>
      </c>
      <c r="F421" s="23" t="s">
        <v>267</v>
      </c>
      <c r="G421" s="23" t="s">
        <v>268</v>
      </c>
      <c r="H421" s="23" t="s">
        <v>6</v>
      </c>
      <c r="I421" s="23" t="s">
        <v>7</v>
      </c>
      <c r="J421" s="23">
        <v>0.12</v>
      </c>
      <c r="K421" s="23">
        <v>3000</v>
      </c>
      <c r="L421" s="23" t="s">
        <v>373</v>
      </c>
      <c r="M421" s="161" t="s">
        <v>507</v>
      </c>
    </row>
    <row r="422" spans="1:14">
      <c r="A422" s="23" t="s">
        <v>320</v>
      </c>
      <c r="B422" s="23" t="s">
        <v>270</v>
      </c>
      <c r="C422" s="23">
        <v>2015</v>
      </c>
      <c r="D422" s="23" t="s">
        <v>271</v>
      </c>
      <c r="E422" s="23" t="s">
        <v>272</v>
      </c>
      <c r="F422" s="23" t="s">
        <v>267</v>
      </c>
      <c r="G422" s="23" t="s">
        <v>268</v>
      </c>
      <c r="H422" s="23" t="s">
        <v>156</v>
      </c>
      <c r="I422" s="23" t="s">
        <v>157</v>
      </c>
      <c r="J422" s="23">
        <v>3.8</v>
      </c>
      <c r="K422" s="23">
        <v>106141</v>
      </c>
      <c r="L422" s="23" t="s">
        <v>373</v>
      </c>
      <c r="M422" s="161" t="s">
        <v>507</v>
      </c>
    </row>
    <row r="423" spans="1:14">
      <c r="A423" s="23" t="s">
        <v>320</v>
      </c>
      <c r="B423" s="23" t="s">
        <v>270</v>
      </c>
      <c r="C423" s="23">
        <v>2015</v>
      </c>
      <c r="D423" s="23" t="s">
        <v>271</v>
      </c>
      <c r="E423" s="23" t="s">
        <v>272</v>
      </c>
      <c r="F423" s="23" t="s">
        <v>267</v>
      </c>
      <c r="G423" s="23" t="s">
        <v>268</v>
      </c>
      <c r="H423" s="23" t="s">
        <v>19</v>
      </c>
      <c r="I423" s="23" t="s">
        <v>155</v>
      </c>
      <c r="J423" s="23">
        <v>0.36</v>
      </c>
      <c r="K423" s="23">
        <v>10400</v>
      </c>
      <c r="L423" s="23" t="s">
        <v>373</v>
      </c>
      <c r="M423" s="161" t="s">
        <v>507</v>
      </c>
    </row>
    <row r="424" spans="1:14">
      <c r="A424" s="23" t="s">
        <v>320</v>
      </c>
      <c r="B424" s="23" t="s">
        <v>270</v>
      </c>
      <c r="C424" s="23">
        <v>2015</v>
      </c>
      <c r="D424" s="23" t="s">
        <v>271</v>
      </c>
      <c r="E424" s="23" t="s">
        <v>272</v>
      </c>
      <c r="F424" s="23" t="s">
        <v>267</v>
      </c>
      <c r="G424" s="23" t="s">
        <v>268</v>
      </c>
      <c r="H424" s="23" t="s">
        <v>9</v>
      </c>
      <c r="I424" s="23" t="s">
        <v>10</v>
      </c>
      <c r="J424" s="23">
        <v>3.32</v>
      </c>
      <c r="K424" s="23">
        <v>92741</v>
      </c>
      <c r="L424" s="23" t="s">
        <v>373</v>
      </c>
      <c r="M424" s="161" t="s">
        <v>507</v>
      </c>
    </row>
    <row r="425" spans="1:14">
      <c r="A425" s="23" t="s">
        <v>320</v>
      </c>
      <c r="B425" s="23" t="s">
        <v>270</v>
      </c>
      <c r="C425" s="23">
        <v>2015</v>
      </c>
      <c r="D425" s="23" t="s">
        <v>273</v>
      </c>
      <c r="E425" s="23" t="s">
        <v>274</v>
      </c>
      <c r="F425" s="23" t="s">
        <v>267</v>
      </c>
      <c r="G425" s="23" t="s">
        <v>268</v>
      </c>
      <c r="H425" s="23" t="s">
        <v>176</v>
      </c>
      <c r="I425" s="23" t="s">
        <v>177</v>
      </c>
      <c r="J425" s="23">
        <v>0</v>
      </c>
      <c r="K425" s="23">
        <v>19951</v>
      </c>
      <c r="L425" s="23" t="s">
        <v>373</v>
      </c>
      <c r="M425" s="161" t="s">
        <v>507</v>
      </c>
    </row>
    <row r="426" spans="1:14">
      <c r="A426" s="23" t="s">
        <v>320</v>
      </c>
      <c r="B426" s="23" t="s">
        <v>270</v>
      </c>
      <c r="C426" s="23">
        <v>2015</v>
      </c>
      <c r="D426" s="23" t="s">
        <v>273</v>
      </c>
      <c r="E426" s="23" t="s">
        <v>274</v>
      </c>
      <c r="F426" s="23" t="s">
        <v>267</v>
      </c>
      <c r="G426" s="23" t="s">
        <v>268</v>
      </c>
      <c r="H426" s="23" t="s">
        <v>158</v>
      </c>
      <c r="I426" s="23" t="s">
        <v>159</v>
      </c>
      <c r="J426" s="23">
        <v>0</v>
      </c>
      <c r="K426" s="23">
        <v>99585</v>
      </c>
      <c r="L426" s="23" t="s">
        <v>373</v>
      </c>
      <c r="M426" s="161" t="s">
        <v>507</v>
      </c>
    </row>
    <row r="427" spans="1:14">
      <c r="A427" s="23" t="s">
        <v>320</v>
      </c>
      <c r="B427" s="23" t="s">
        <v>270</v>
      </c>
      <c r="C427" s="23">
        <v>2015</v>
      </c>
      <c r="D427" s="23" t="s">
        <v>273</v>
      </c>
      <c r="E427" s="23" t="s">
        <v>274</v>
      </c>
      <c r="F427" s="23" t="s">
        <v>267</v>
      </c>
      <c r="G427" s="23" t="s">
        <v>268</v>
      </c>
      <c r="H427" s="23" t="s">
        <v>170</v>
      </c>
      <c r="I427" s="23" t="s">
        <v>171</v>
      </c>
      <c r="J427" s="23">
        <v>0</v>
      </c>
      <c r="K427" s="23">
        <v>6870</v>
      </c>
      <c r="L427" s="23" t="s">
        <v>373</v>
      </c>
      <c r="M427" s="161" t="s">
        <v>507</v>
      </c>
    </row>
    <row r="428" spans="1:14">
      <c r="A428" s="23" t="s">
        <v>320</v>
      </c>
      <c r="B428" s="23" t="s">
        <v>270</v>
      </c>
      <c r="C428" s="23">
        <v>2015</v>
      </c>
      <c r="D428" s="23" t="s">
        <v>273</v>
      </c>
      <c r="E428" s="23" t="s">
        <v>274</v>
      </c>
      <c r="F428" s="23" t="s">
        <v>267</v>
      </c>
      <c r="G428" s="23" t="s">
        <v>268</v>
      </c>
      <c r="H428" s="23" t="s">
        <v>180</v>
      </c>
      <c r="I428" s="23" t="s">
        <v>181</v>
      </c>
      <c r="J428" s="23">
        <v>0</v>
      </c>
      <c r="K428" s="23">
        <v>34123</v>
      </c>
      <c r="L428" s="23" t="s">
        <v>373</v>
      </c>
      <c r="M428" s="161" t="s">
        <v>507</v>
      </c>
    </row>
    <row r="429" spans="1:14">
      <c r="A429" s="23" t="s">
        <v>320</v>
      </c>
      <c r="B429" s="23" t="s">
        <v>270</v>
      </c>
      <c r="C429" s="23">
        <v>2015</v>
      </c>
      <c r="D429" s="23" t="s">
        <v>273</v>
      </c>
      <c r="E429" s="23" t="s">
        <v>274</v>
      </c>
      <c r="F429" s="23" t="s">
        <v>267</v>
      </c>
      <c r="G429" s="23" t="s">
        <v>268</v>
      </c>
      <c r="H429" s="23" t="s">
        <v>160</v>
      </c>
      <c r="I429" s="23" t="s">
        <v>161</v>
      </c>
      <c r="J429" s="23">
        <v>0</v>
      </c>
      <c r="K429" s="23">
        <v>7500</v>
      </c>
      <c r="L429" s="23" t="s">
        <v>373</v>
      </c>
      <c r="M429" s="161" t="s">
        <v>507</v>
      </c>
    </row>
    <row r="430" spans="1:14">
      <c r="A430" s="23" t="s">
        <v>320</v>
      </c>
      <c r="B430" s="23" t="s">
        <v>270</v>
      </c>
      <c r="C430" s="23">
        <v>2015</v>
      </c>
      <c r="D430" s="23" t="s">
        <v>273</v>
      </c>
      <c r="E430" s="23" t="s">
        <v>274</v>
      </c>
      <c r="F430" s="23" t="s">
        <v>267</v>
      </c>
      <c r="G430" s="23" t="s">
        <v>268</v>
      </c>
      <c r="H430" s="23" t="s">
        <v>174</v>
      </c>
      <c r="I430" s="23" t="s">
        <v>175</v>
      </c>
      <c r="J430" s="23">
        <v>0</v>
      </c>
      <c r="K430" s="23">
        <v>126355</v>
      </c>
      <c r="L430" s="23" t="s">
        <v>373</v>
      </c>
      <c r="M430" s="161" t="s">
        <v>507</v>
      </c>
      <c r="N430" s="23"/>
    </row>
    <row r="431" spans="1:14">
      <c r="A431" s="23" t="s">
        <v>320</v>
      </c>
      <c r="B431" s="23" t="s">
        <v>270</v>
      </c>
      <c r="C431" s="23">
        <v>2015</v>
      </c>
      <c r="D431" s="23" t="s">
        <v>273</v>
      </c>
      <c r="E431" s="23" t="s">
        <v>274</v>
      </c>
      <c r="F431" s="23" t="s">
        <v>267</v>
      </c>
      <c r="G431" s="23" t="s">
        <v>268</v>
      </c>
      <c r="H431" s="23" t="s">
        <v>153</v>
      </c>
      <c r="I431" s="23" t="s">
        <v>154</v>
      </c>
      <c r="J431" s="23">
        <v>0</v>
      </c>
      <c r="K431" s="23">
        <v>200000</v>
      </c>
      <c r="L431" s="23" t="s">
        <v>373</v>
      </c>
      <c r="M431" s="161" t="s">
        <v>507</v>
      </c>
    </row>
    <row r="432" spans="1:14">
      <c r="A432" s="23" t="s">
        <v>320</v>
      </c>
      <c r="B432" s="23" t="s">
        <v>270</v>
      </c>
      <c r="C432" s="23">
        <v>2015</v>
      </c>
      <c r="D432" s="23" t="s">
        <v>273</v>
      </c>
      <c r="E432" s="23" t="s">
        <v>274</v>
      </c>
      <c r="F432" s="23" t="s">
        <v>267</v>
      </c>
      <c r="G432" s="23" t="s">
        <v>268</v>
      </c>
      <c r="H432" s="23" t="s">
        <v>143</v>
      </c>
      <c r="I432" s="23" t="s">
        <v>144</v>
      </c>
      <c r="J432" s="23">
        <v>0</v>
      </c>
      <c r="K432" s="23">
        <v>200000</v>
      </c>
      <c r="L432" s="23" t="s">
        <v>373</v>
      </c>
      <c r="M432" s="161" t="s">
        <v>507</v>
      </c>
    </row>
    <row r="433" spans="1:14">
      <c r="A433" s="23" t="s">
        <v>320</v>
      </c>
      <c r="B433" s="23" t="s">
        <v>270</v>
      </c>
      <c r="C433" s="23">
        <v>2015</v>
      </c>
      <c r="D433" s="23" t="s">
        <v>273</v>
      </c>
      <c r="E433" s="23" t="s">
        <v>274</v>
      </c>
      <c r="F433" s="23" t="s">
        <v>267</v>
      </c>
      <c r="G433" s="23" t="s">
        <v>268</v>
      </c>
      <c r="H433" s="23" t="s">
        <v>127</v>
      </c>
      <c r="I433" s="23" t="s">
        <v>128</v>
      </c>
      <c r="J433" s="23">
        <v>0</v>
      </c>
      <c r="K433" s="23">
        <v>200000</v>
      </c>
      <c r="L433" s="23" t="s">
        <v>373</v>
      </c>
      <c r="M433" s="161" t="s">
        <v>507</v>
      </c>
    </row>
    <row r="434" spans="1:14">
      <c r="A434" s="23" t="s">
        <v>320</v>
      </c>
      <c r="B434" s="23" t="s">
        <v>270</v>
      </c>
      <c r="C434" s="23">
        <v>2015</v>
      </c>
      <c r="D434" s="23" t="s">
        <v>273</v>
      </c>
      <c r="E434" s="23" t="s">
        <v>274</v>
      </c>
      <c r="F434" s="23" t="s">
        <v>267</v>
      </c>
      <c r="G434" s="23" t="s">
        <v>268</v>
      </c>
      <c r="H434" s="23" t="s">
        <v>182</v>
      </c>
      <c r="I434" s="23" t="s">
        <v>183</v>
      </c>
      <c r="J434" s="23">
        <v>0</v>
      </c>
      <c r="K434" s="23">
        <v>3926</v>
      </c>
      <c r="L434" s="23" t="s">
        <v>373</v>
      </c>
      <c r="M434" s="161" t="s">
        <v>507</v>
      </c>
    </row>
    <row r="435" spans="1:14">
      <c r="A435" s="23" t="s">
        <v>320</v>
      </c>
      <c r="B435" s="23" t="s">
        <v>270</v>
      </c>
      <c r="C435" s="23">
        <v>2015</v>
      </c>
      <c r="D435" s="23" t="s">
        <v>273</v>
      </c>
      <c r="E435" s="23" t="s">
        <v>274</v>
      </c>
      <c r="F435" s="23" t="s">
        <v>267</v>
      </c>
      <c r="G435" s="23" t="s">
        <v>268</v>
      </c>
      <c r="H435" s="23" t="s">
        <v>168</v>
      </c>
      <c r="I435" s="23" t="s">
        <v>169</v>
      </c>
      <c r="J435" s="23">
        <v>0</v>
      </c>
      <c r="K435" s="23">
        <v>12400</v>
      </c>
      <c r="L435" s="23" t="s">
        <v>373</v>
      </c>
      <c r="M435" s="161" t="s">
        <v>507</v>
      </c>
    </row>
    <row r="436" spans="1:14">
      <c r="A436" s="23" t="s">
        <v>320</v>
      </c>
      <c r="B436" s="23" t="s">
        <v>270</v>
      </c>
      <c r="C436" s="23">
        <v>2015</v>
      </c>
      <c r="D436" s="23" t="s">
        <v>273</v>
      </c>
      <c r="E436" s="23" t="s">
        <v>274</v>
      </c>
      <c r="F436" s="23" t="s">
        <v>267</v>
      </c>
      <c r="G436" s="23" t="s">
        <v>268</v>
      </c>
      <c r="H436" s="23" t="s">
        <v>166</v>
      </c>
      <c r="I436" s="23" t="s">
        <v>167</v>
      </c>
      <c r="J436" s="23">
        <v>0</v>
      </c>
      <c r="K436" s="23">
        <v>107085</v>
      </c>
      <c r="L436" s="23" t="s">
        <v>373</v>
      </c>
      <c r="M436" s="161" t="s">
        <v>507</v>
      </c>
    </row>
    <row r="437" spans="1:14">
      <c r="A437" s="23" t="s">
        <v>320</v>
      </c>
      <c r="B437" s="23" t="s">
        <v>270</v>
      </c>
      <c r="C437" s="23">
        <v>2015</v>
      </c>
      <c r="D437" s="23" t="s">
        <v>273</v>
      </c>
      <c r="E437" s="23" t="s">
        <v>274</v>
      </c>
      <c r="F437" s="23" t="s">
        <v>267</v>
      </c>
      <c r="G437" s="23" t="s">
        <v>268</v>
      </c>
      <c r="H437" s="23" t="s">
        <v>164</v>
      </c>
      <c r="I437" s="23" t="s">
        <v>165</v>
      </c>
      <c r="J437" s="23">
        <v>0</v>
      </c>
      <c r="K437" s="23">
        <v>7500</v>
      </c>
      <c r="L437" s="23" t="s">
        <v>373</v>
      </c>
      <c r="M437" s="161" t="s">
        <v>507</v>
      </c>
    </row>
    <row r="438" spans="1:14">
      <c r="A438" s="23" t="s">
        <v>320</v>
      </c>
      <c r="B438" s="23" t="s">
        <v>270</v>
      </c>
      <c r="C438" s="23">
        <v>2015</v>
      </c>
      <c r="D438" s="23" t="s">
        <v>273</v>
      </c>
      <c r="E438" s="23" t="s">
        <v>274</v>
      </c>
      <c r="F438" s="23" t="s">
        <v>267</v>
      </c>
      <c r="G438" s="23" t="s">
        <v>268</v>
      </c>
      <c r="H438" s="23" t="s">
        <v>236</v>
      </c>
      <c r="I438" s="23" t="s">
        <v>237</v>
      </c>
      <c r="J438" s="23">
        <v>0</v>
      </c>
      <c r="K438" s="23">
        <v>-25739.251400000001</v>
      </c>
      <c r="L438" s="23" t="s">
        <v>373</v>
      </c>
      <c r="M438" s="161" t="s">
        <v>507</v>
      </c>
    </row>
    <row r="439" spans="1:14">
      <c r="A439" s="23" t="s">
        <v>320</v>
      </c>
      <c r="B439" s="23" t="s">
        <v>321</v>
      </c>
      <c r="C439" s="23">
        <v>2015</v>
      </c>
      <c r="D439" s="23" t="s">
        <v>325</v>
      </c>
      <c r="E439" s="23" t="s">
        <v>326</v>
      </c>
      <c r="F439" s="23" t="s">
        <v>324</v>
      </c>
      <c r="G439" s="23" t="s">
        <v>268</v>
      </c>
      <c r="H439" s="23" t="s">
        <v>208</v>
      </c>
      <c r="I439" s="23" t="s">
        <v>209</v>
      </c>
      <c r="J439" s="23">
        <v>0</v>
      </c>
      <c r="K439" s="23">
        <v>230</v>
      </c>
      <c r="L439" t="s">
        <v>377</v>
      </c>
      <c r="N439" s="161"/>
    </row>
    <row r="440" spans="1:14">
      <c r="A440" s="23" t="s">
        <v>320</v>
      </c>
      <c r="B440" s="23" t="s">
        <v>321</v>
      </c>
      <c r="C440" s="23">
        <v>2015</v>
      </c>
      <c r="D440" s="23" t="s">
        <v>325</v>
      </c>
      <c r="E440" s="23" t="s">
        <v>326</v>
      </c>
      <c r="F440" s="23" t="s">
        <v>324</v>
      </c>
      <c r="G440" s="23" t="s">
        <v>268</v>
      </c>
      <c r="H440" s="23" t="s">
        <v>170</v>
      </c>
      <c r="I440" s="23" t="s">
        <v>171</v>
      </c>
      <c r="J440" s="23">
        <v>0</v>
      </c>
      <c r="K440" s="23">
        <v>26363</v>
      </c>
      <c r="L440" s="23" t="s">
        <v>377</v>
      </c>
    </row>
    <row r="441" spans="1:14">
      <c r="A441" s="23" t="s">
        <v>320</v>
      </c>
      <c r="B441" s="23" t="s">
        <v>321</v>
      </c>
      <c r="C441" s="23">
        <v>2015</v>
      </c>
      <c r="D441" s="23" t="s">
        <v>325</v>
      </c>
      <c r="E441" s="23" t="s">
        <v>326</v>
      </c>
      <c r="F441" s="23" t="s">
        <v>324</v>
      </c>
      <c r="G441" s="23" t="s">
        <v>268</v>
      </c>
      <c r="H441" s="23" t="s">
        <v>174</v>
      </c>
      <c r="I441" s="23" t="s">
        <v>175</v>
      </c>
      <c r="J441" s="23">
        <v>0</v>
      </c>
      <c r="K441" s="23">
        <v>170323</v>
      </c>
      <c r="L441" s="23" t="s">
        <v>377</v>
      </c>
    </row>
    <row r="442" spans="1:14">
      <c r="A442" s="23" t="s">
        <v>320</v>
      </c>
      <c r="B442" s="23" t="s">
        <v>321</v>
      </c>
      <c r="C442" s="23">
        <v>2015</v>
      </c>
      <c r="D442" s="23" t="s">
        <v>325</v>
      </c>
      <c r="E442" s="23" t="s">
        <v>326</v>
      </c>
      <c r="F442" s="23" t="s">
        <v>324</v>
      </c>
      <c r="G442" s="23" t="s">
        <v>268</v>
      </c>
      <c r="H442" s="23" t="s">
        <v>180</v>
      </c>
      <c r="I442" s="23" t="s">
        <v>181</v>
      </c>
      <c r="J442" s="23">
        <v>0</v>
      </c>
      <c r="K442" s="23">
        <v>616</v>
      </c>
      <c r="L442" s="23" t="s">
        <v>377</v>
      </c>
    </row>
    <row r="443" spans="1:14">
      <c r="A443" s="23" t="s">
        <v>320</v>
      </c>
      <c r="B443" s="23" t="s">
        <v>321</v>
      </c>
      <c r="C443" s="23">
        <v>2015</v>
      </c>
      <c r="D443" s="23" t="s">
        <v>325</v>
      </c>
      <c r="E443" s="23" t="s">
        <v>326</v>
      </c>
      <c r="F443" s="23" t="s">
        <v>324</v>
      </c>
      <c r="G443" s="23" t="s">
        <v>268</v>
      </c>
      <c r="H443" s="23" t="s">
        <v>182</v>
      </c>
      <c r="I443" s="23" t="s">
        <v>183</v>
      </c>
      <c r="J443" s="23">
        <v>0</v>
      </c>
      <c r="K443" s="23">
        <v>1796</v>
      </c>
      <c r="L443" s="23" t="s">
        <v>377</v>
      </c>
    </row>
    <row r="444" spans="1:14">
      <c r="A444" s="23" t="s">
        <v>320</v>
      </c>
      <c r="B444" s="23" t="s">
        <v>270</v>
      </c>
      <c r="C444" s="23">
        <v>2015</v>
      </c>
      <c r="D444" s="23" t="s">
        <v>273</v>
      </c>
      <c r="E444" s="23" t="s">
        <v>274</v>
      </c>
      <c r="F444" s="23" t="s">
        <v>267</v>
      </c>
      <c r="G444" s="23" t="s">
        <v>268</v>
      </c>
      <c r="H444" s="23" t="s">
        <v>234</v>
      </c>
      <c r="I444" s="23" t="s">
        <v>235</v>
      </c>
      <c r="J444" s="23">
        <v>0</v>
      </c>
      <c r="K444" s="23">
        <v>200000</v>
      </c>
      <c r="L444" s="23" t="s">
        <v>373</v>
      </c>
      <c r="M444" s="161" t="s">
        <v>507</v>
      </c>
      <c r="N444" s="23"/>
    </row>
    <row r="445" spans="1:14">
      <c r="A445" s="23" t="s">
        <v>320</v>
      </c>
      <c r="B445" s="23" t="s">
        <v>321</v>
      </c>
      <c r="C445" s="23">
        <v>2015</v>
      </c>
      <c r="D445" s="23" t="s">
        <v>325</v>
      </c>
      <c r="E445" s="23" t="s">
        <v>326</v>
      </c>
      <c r="F445" s="23" t="s">
        <v>324</v>
      </c>
      <c r="G445" s="23" t="s">
        <v>268</v>
      </c>
      <c r="H445" s="23" t="s">
        <v>188</v>
      </c>
      <c r="I445" s="23" t="s">
        <v>189</v>
      </c>
      <c r="J445" s="23">
        <v>0</v>
      </c>
      <c r="K445" s="23">
        <v>291</v>
      </c>
      <c r="L445" s="23" t="s">
        <v>377</v>
      </c>
    </row>
    <row r="446" spans="1:14">
      <c r="A446" s="23" t="s">
        <v>320</v>
      </c>
      <c r="B446" s="23" t="s">
        <v>321</v>
      </c>
      <c r="C446" s="23">
        <v>2015</v>
      </c>
      <c r="D446" s="23" t="s">
        <v>325</v>
      </c>
      <c r="E446" s="23" t="s">
        <v>326</v>
      </c>
      <c r="F446" s="23" t="s">
        <v>324</v>
      </c>
      <c r="G446" s="23" t="s">
        <v>268</v>
      </c>
      <c r="H446" s="23" t="s">
        <v>158</v>
      </c>
      <c r="I446" s="23" t="s">
        <v>159</v>
      </c>
      <c r="J446" s="23">
        <v>0</v>
      </c>
      <c r="K446" s="23">
        <v>129033</v>
      </c>
      <c r="L446" s="23" t="s">
        <v>377</v>
      </c>
    </row>
    <row r="447" spans="1:14">
      <c r="A447" s="23" t="s">
        <v>320</v>
      </c>
      <c r="B447" s="23" t="s">
        <v>321</v>
      </c>
      <c r="C447" s="23">
        <v>2015</v>
      </c>
      <c r="D447" s="23" t="s">
        <v>325</v>
      </c>
      <c r="E447" s="23" t="s">
        <v>326</v>
      </c>
      <c r="F447" s="23" t="s">
        <v>324</v>
      </c>
      <c r="G447" s="23" t="s">
        <v>268</v>
      </c>
      <c r="H447" s="23" t="s">
        <v>190</v>
      </c>
      <c r="I447" s="23" t="s">
        <v>191</v>
      </c>
      <c r="J447" s="23">
        <v>0</v>
      </c>
      <c r="K447" s="23">
        <v>167</v>
      </c>
      <c r="L447" s="23" t="s">
        <v>377</v>
      </c>
    </row>
    <row r="448" spans="1:14">
      <c r="A448" s="23" t="s">
        <v>320</v>
      </c>
      <c r="B448" s="23" t="s">
        <v>321</v>
      </c>
      <c r="C448" s="23">
        <v>2015</v>
      </c>
      <c r="D448" s="23" t="s">
        <v>325</v>
      </c>
      <c r="E448" s="23" t="s">
        <v>326</v>
      </c>
      <c r="F448" s="23" t="s">
        <v>324</v>
      </c>
      <c r="G448" s="23" t="s">
        <v>268</v>
      </c>
      <c r="H448" s="23" t="s">
        <v>192</v>
      </c>
      <c r="I448" s="23" t="s">
        <v>193</v>
      </c>
      <c r="J448" s="23">
        <v>0</v>
      </c>
      <c r="K448" s="23">
        <v>369</v>
      </c>
      <c r="L448" s="23" t="s">
        <v>377</v>
      </c>
    </row>
    <row r="449" spans="1:14">
      <c r="A449" s="23" t="s">
        <v>320</v>
      </c>
      <c r="B449" s="23" t="s">
        <v>321</v>
      </c>
      <c r="C449" s="23">
        <v>2015</v>
      </c>
      <c r="D449" s="23" t="s">
        <v>325</v>
      </c>
      <c r="E449" s="23" t="s">
        <v>326</v>
      </c>
      <c r="F449" s="23" t="s">
        <v>324</v>
      </c>
      <c r="G449" s="23" t="s">
        <v>268</v>
      </c>
      <c r="H449" s="23" t="s">
        <v>153</v>
      </c>
      <c r="I449" s="23" t="s">
        <v>154</v>
      </c>
      <c r="J449" s="23">
        <v>0</v>
      </c>
      <c r="K449" s="23">
        <v>191760</v>
      </c>
      <c r="L449" s="23" t="s">
        <v>377</v>
      </c>
    </row>
    <row r="450" spans="1:14">
      <c r="A450" s="23" t="s">
        <v>320</v>
      </c>
      <c r="B450" s="23" t="s">
        <v>321</v>
      </c>
      <c r="C450" s="23">
        <v>2015</v>
      </c>
      <c r="D450" s="23" t="s">
        <v>325</v>
      </c>
      <c r="E450" s="23" t="s">
        <v>326</v>
      </c>
      <c r="F450" s="23" t="s">
        <v>324</v>
      </c>
      <c r="G450" s="23" t="s">
        <v>268</v>
      </c>
      <c r="H450" s="23" t="s">
        <v>198</v>
      </c>
      <c r="I450" s="23" t="s">
        <v>199</v>
      </c>
      <c r="J450" s="23">
        <v>0</v>
      </c>
      <c r="K450" s="23">
        <v>133</v>
      </c>
      <c r="L450" s="23" t="s">
        <v>377</v>
      </c>
    </row>
    <row r="451" spans="1:14">
      <c r="A451" s="23" t="s">
        <v>320</v>
      </c>
      <c r="B451" s="23" t="s">
        <v>321</v>
      </c>
      <c r="C451" s="23">
        <v>2015</v>
      </c>
      <c r="D451" s="23" t="s">
        <v>325</v>
      </c>
      <c r="E451" s="23" t="s">
        <v>326</v>
      </c>
      <c r="F451" s="23" t="s">
        <v>324</v>
      </c>
      <c r="G451" s="23" t="s">
        <v>268</v>
      </c>
      <c r="H451" s="23" t="s">
        <v>222</v>
      </c>
      <c r="I451" s="23" t="s">
        <v>223</v>
      </c>
      <c r="J451" s="23">
        <v>0</v>
      </c>
      <c r="K451" s="23">
        <v>1781</v>
      </c>
      <c r="L451" s="23" t="s">
        <v>377</v>
      </c>
    </row>
    <row r="452" spans="1:14">
      <c r="A452" s="23" t="s">
        <v>320</v>
      </c>
      <c r="B452" s="23" t="s">
        <v>321</v>
      </c>
      <c r="C452" s="23">
        <v>2015</v>
      </c>
      <c r="D452" s="23" t="s">
        <v>325</v>
      </c>
      <c r="E452" s="23" t="s">
        <v>326</v>
      </c>
      <c r="F452" s="23" t="s">
        <v>324</v>
      </c>
      <c r="G452" s="23" t="s">
        <v>268</v>
      </c>
      <c r="H452" s="23" t="s">
        <v>212</v>
      </c>
      <c r="I452" s="23" t="s">
        <v>213</v>
      </c>
      <c r="J452" s="23">
        <v>0</v>
      </c>
      <c r="K452" s="23">
        <v>1815</v>
      </c>
      <c r="L452" s="23" t="s">
        <v>377</v>
      </c>
    </row>
    <row r="453" spans="1:14">
      <c r="A453" s="23" t="s">
        <v>320</v>
      </c>
      <c r="B453" s="23" t="s">
        <v>321</v>
      </c>
      <c r="C453" s="23">
        <v>2015</v>
      </c>
      <c r="D453" s="23" t="s">
        <v>325</v>
      </c>
      <c r="E453" s="23" t="s">
        <v>326</v>
      </c>
      <c r="F453" s="23" t="s">
        <v>324</v>
      </c>
      <c r="G453" s="23" t="s">
        <v>268</v>
      </c>
      <c r="H453" s="23" t="s">
        <v>214</v>
      </c>
      <c r="I453" s="23" t="s">
        <v>215</v>
      </c>
      <c r="J453" s="23">
        <v>0</v>
      </c>
      <c r="K453" s="23">
        <v>1781</v>
      </c>
      <c r="L453" s="23" t="s">
        <v>377</v>
      </c>
    </row>
    <row r="454" spans="1:14">
      <c r="A454" s="23" t="s">
        <v>320</v>
      </c>
      <c r="B454" s="23" t="s">
        <v>321</v>
      </c>
      <c r="C454" s="23">
        <v>2015</v>
      </c>
      <c r="D454" s="23" t="s">
        <v>325</v>
      </c>
      <c r="E454" s="23" t="s">
        <v>326</v>
      </c>
      <c r="F454" s="23" t="s">
        <v>324</v>
      </c>
      <c r="G454" s="23" t="s">
        <v>268</v>
      </c>
      <c r="H454" s="23" t="s">
        <v>224</v>
      </c>
      <c r="I454" s="23" t="s">
        <v>225</v>
      </c>
      <c r="J454" s="23">
        <v>0</v>
      </c>
      <c r="K454" s="23">
        <v>20532</v>
      </c>
      <c r="L454" s="23" t="s">
        <v>377</v>
      </c>
    </row>
    <row r="455" spans="1:14">
      <c r="A455" s="23" t="s">
        <v>320</v>
      </c>
      <c r="B455" s="23" t="s">
        <v>321</v>
      </c>
      <c r="C455" s="23">
        <v>2015</v>
      </c>
      <c r="D455" s="23" t="s">
        <v>325</v>
      </c>
      <c r="E455" s="23" t="s">
        <v>326</v>
      </c>
      <c r="F455" s="23" t="s">
        <v>324</v>
      </c>
      <c r="G455" s="23" t="s">
        <v>268</v>
      </c>
      <c r="H455" s="23" t="s">
        <v>226</v>
      </c>
      <c r="I455" s="23" t="s">
        <v>227</v>
      </c>
      <c r="J455" s="23">
        <v>0</v>
      </c>
      <c r="K455" s="23">
        <v>196863</v>
      </c>
      <c r="L455" s="23" t="s">
        <v>377</v>
      </c>
    </row>
    <row r="456" spans="1:14">
      <c r="A456" s="23" t="s">
        <v>320</v>
      </c>
      <c r="B456" s="23" t="s">
        <v>321</v>
      </c>
      <c r="C456" s="23">
        <v>2015</v>
      </c>
      <c r="D456" s="23" t="s">
        <v>325</v>
      </c>
      <c r="E456" s="23" t="s">
        <v>326</v>
      </c>
      <c r="F456" s="23" t="s">
        <v>324</v>
      </c>
      <c r="G456" s="23" t="s">
        <v>268</v>
      </c>
      <c r="H456" s="23" t="s">
        <v>230</v>
      </c>
      <c r="I456" s="23" t="s">
        <v>231</v>
      </c>
      <c r="J456" s="23">
        <v>0</v>
      </c>
      <c r="K456" s="23">
        <v>850</v>
      </c>
      <c r="L456" s="23" t="s">
        <v>377</v>
      </c>
    </row>
    <row r="457" spans="1:14">
      <c r="A457" s="23" t="s">
        <v>320</v>
      </c>
      <c r="B457" s="23" t="s">
        <v>270</v>
      </c>
      <c r="C457" s="23">
        <v>2015</v>
      </c>
      <c r="D457" s="23" t="s">
        <v>273</v>
      </c>
      <c r="E457" s="23" t="s">
        <v>274</v>
      </c>
      <c r="F457" s="23" t="s">
        <v>267</v>
      </c>
      <c r="G457" s="23" t="s">
        <v>268</v>
      </c>
      <c r="H457" s="23" t="s">
        <v>226</v>
      </c>
      <c r="I457" s="23" t="s">
        <v>227</v>
      </c>
      <c r="J457" s="23">
        <v>0</v>
      </c>
      <c r="K457" s="23">
        <v>225739.25140000001</v>
      </c>
      <c r="L457" s="23" t="s">
        <v>373</v>
      </c>
      <c r="M457" s="161" t="s">
        <v>507</v>
      </c>
      <c r="N457" s="23"/>
    </row>
    <row r="458" spans="1:14">
      <c r="A458" s="23" t="s">
        <v>320</v>
      </c>
      <c r="B458" s="23" t="s">
        <v>321</v>
      </c>
      <c r="C458" s="23">
        <v>2015</v>
      </c>
      <c r="D458" s="23" t="s">
        <v>325</v>
      </c>
      <c r="E458" s="23" t="s">
        <v>326</v>
      </c>
      <c r="F458" s="23" t="s">
        <v>324</v>
      </c>
      <c r="G458" s="23" t="s">
        <v>268</v>
      </c>
      <c r="H458" s="23" t="s">
        <v>234</v>
      </c>
      <c r="I458" s="23" t="s">
        <v>235</v>
      </c>
      <c r="J458" s="23">
        <v>0</v>
      </c>
      <c r="K458" s="23">
        <v>191760</v>
      </c>
      <c r="L458" s="23" t="s">
        <v>377</v>
      </c>
    </row>
    <row r="459" spans="1:14">
      <c r="A459" s="23" t="s">
        <v>320</v>
      </c>
      <c r="B459" s="23" t="s">
        <v>321</v>
      </c>
      <c r="C459" s="23">
        <v>2015</v>
      </c>
      <c r="D459" s="23" t="s">
        <v>325</v>
      </c>
      <c r="E459" s="23" t="s">
        <v>326</v>
      </c>
      <c r="F459" s="23" t="s">
        <v>324</v>
      </c>
      <c r="G459" s="23" t="s">
        <v>268</v>
      </c>
      <c r="H459" s="23" t="s">
        <v>236</v>
      </c>
      <c r="I459" s="23" t="s">
        <v>237</v>
      </c>
      <c r="J459" s="23">
        <v>0</v>
      </c>
      <c r="K459" s="23">
        <v>-5953</v>
      </c>
      <c r="L459" s="23" t="s">
        <v>377</v>
      </c>
    </row>
    <row r="460" spans="1:14">
      <c r="A460" s="23" t="s">
        <v>320</v>
      </c>
      <c r="B460" s="23" t="s">
        <v>321</v>
      </c>
      <c r="C460" s="23">
        <v>2015</v>
      </c>
      <c r="D460" s="23" t="s">
        <v>325</v>
      </c>
      <c r="E460" s="23" t="s">
        <v>326</v>
      </c>
      <c r="F460" s="23" t="s">
        <v>324</v>
      </c>
      <c r="G460" s="23" t="s">
        <v>268</v>
      </c>
      <c r="H460" s="23" t="s">
        <v>166</v>
      </c>
      <c r="I460" s="23" t="s">
        <v>167</v>
      </c>
      <c r="J460" s="23">
        <v>0</v>
      </c>
      <c r="K460" s="23">
        <v>129033</v>
      </c>
      <c r="L460" s="23" t="s">
        <v>377</v>
      </c>
    </row>
    <row r="461" spans="1:14">
      <c r="A461" s="23" t="s">
        <v>320</v>
      </c>
      <c r="B461" s="23" t="s">
        <v>321</v>
      </c>
      <c r="C461" s="23">
        <v>2015</v>
      </c>
      <c r="D461" s="23" t="s">
        <v>325</v>
      </c>
      <c r="E461" s="23" t="s">
        <v>326</v>
      </c>
      <c r="F461" s="23" t="s">
        <v>324</v>
      </c>
      <c r="G461" s="23" t="s">
        <v>268</v>
      </c>
      <c r="H461" s="23" t="s">
        <v>168</v>
      </c>
      <c r="I461" s="23" t="s">
        <v>169</v>
      </c>
      <c r="J461" s="23">
        <v>0</v>
      </c>
      <c r="K461" s="23">
        <v>14927</v>
      </c>
      <c r="L461" s="23" t="s">
        <v>377</v>
      </c>
    </row>
    <row r="462" spans="1:14">
      <c r="A462" s="23" t="s">
        <v>320</v>
      </c>
      <c r="B462" s="23" t="s">
        <v>321</v>
      </c>
      <c r="C462" s="23">
        <v>2015</v>
      </c>
      <c r="D462" s="23" t="s">
        <v>325</v>
      </c>
      <c r="E462" s="23" t="s">
        <v>326</v>
      </c>
      <c r="F462" s="23" t="s">
        <v>324</v>
      </c>
      <c r="G462" s="23" t="s">
        <v>268</v>
      </c>
      <c r="H462" s="23" t="s">
        <v>194</v>
      </c>
      <c r="I462" s="23" t="s">
        <v>195</v>
      </c>
      <c r="J462" s="23">
        <v>0</v>
      </c>
      <c r="K462" s="23">
        <v>625</v>
      </c>
      <c r="L462" s="23" t="s">
        <v>377</v>
      </c>
    </row>
    <row r="463" spans="1:14">
      <c r="A463" s="23" t="s">
        <v>320</v>
      </c>
      <c r="B463" s="23" t="s">
        <v>321</v>
      </c>
      <c r="C463" s="23">
        <v>2015</v>
      </c>
      <c r="D463" s="23" t="s">
        <v>325</v>
      </c>
      <c r="E463" s="23" t="s">
        <v>326</v>
      </c>
      <c r="F463" s="23" t="s">
        <v>324</v>
      </c>
      <c r="G463" s="23" t="s">
        <v>268</v>
      </c>
      <c r="H463" s="23" t="s">
        <v>11</v>
      </c>
      <c r="I463" s="23" t="s">
        <v>12</v>
      </c>
      <c r="J463" s="23">
        <v>0.37</v>
      </c>
      <c r="K463" s="23">
        <v>18597</v>
      </c>
      <c r="L463" s="23" t="s">
        <v>377</v>
      </c>
    </row>
    <row r="464" spans="1:14">
      <c r="A464" s="23" t="s">
        <v>320</v>
      </c>
      <c r="B464" s="23" t="s">
        <v>321</v>
      </c>
      <c r="C464" s="23">
        <v>2015</v>
      </c>
      <c r="D464" s="23" t="s">
        <v>325</v>
      </c>
      <c r="E464" s="23" t="s">
        <v>326</v>
      </c>
      <c r="F464" s="23" t="s">
        <v>324</v>
      </c>
      <c r="G464" s="23" t="s">
        <v>268</v>
      </c>
      <c r="H464" s="23" t="s">
        <v>141</v>
      </c>
      <c r="I464" s="23" t="s">
        <v>142</v>
      </c>
      <c r="J464" s="23">
        <v>0</v>
      </c>
      <c r="K464" s="23">
        <v>270</v>
      </c>
      <c r="L464" s="23" t="s">
        <v>377</v>
      </c>
    </row>
    <row r="465" spans="1:14">
      <c r="A465" s="23" t="s">
        <v>320</v>
      </c>
      <c r="B465" s="23" t="s">
        <v>321</v>
      </c>
      <c r="C465" s="23">
        <v>2015</v>
      </c>
      <c r="D465" s="23" t="s">
        <v>325</v>
      </c>
      <c r="E465" s="23" t="s">
        <v>326</v>
      </c>
      <c r="F465" s="23" t="s">
        <v>324</v>
      </c>
      <c r="G465" s="23" t="s">
        <v>268</v>
      </c>
      <c r="H465" s="23" t="s">
        <v>156</v>
      </c>
      <c r="I465" s="23" t="s">
        <v>157</v>
      </c>
      <c r="J465" s="23">
        <v>3.69</v>
      </c>
      <c r="K465" s="23">
        <v>129033</v>
      </c>
      <c r="L465" s="23" t="s">
        <v>377</v>
      </c>
      <c r="N465" s="161"/>
    </row>
    <row r="466" spans="1:14">
      <c r="A466" s="23" t="s">
        <v>320</v>
      </c>
      <c r="B466" s="23" t="s">
        <v>321</v>
      </c>
      <c r="C466" s="23">
        <v>2015</v>
      </c>
      <c r="D466" s="23" t="s">
        <v>325</v>
      </c>
      <c r="E466" s="23" t="s">
        <v>326</v>
      </c>
      <c r="F466" s="23" t="s">
        <v>324</v>
      </c>
      <c r="G466" s="23" t="s">
        <v>268</v>
      </c>
      <c r="H466" s="23" t="s">
        <v>13</v>
      </c>
      <c r="I466" s="23" t="s">
        <v>14</v>
      </c>
      <c r="J466" s="23">
        <v>1.37</v>
      </c>
      <c r="K466" s="23">
        <v>42706</v>
      </c>
      <c r="L466" s="23" t="s">
        <v>377</v>
      </c>
    </row>
    <row r="467" spans="1:14">
      <c r="A467" s="23" t="s">
        <v>320</v>
      </c>
      <c r="B467" s="23" t="s">
        <v>321</v>
      </c>
      <c r="C467" s="23">
        <v>2015</v>
      </c>
      <c r="D467" s="23" t="s">
        <v>325</v>
      </c>
      <c r="E467" s="23" t="s">
        <v>326</v>
      </c>
      <c r="F467" s="23" t="s">
        <v>324</v>
      </c>
      <c r="G467" s="23" t="s">
        <v>268</v>
      </c>
      <c r="H467" s="23" t="s">
        <v>250</v>
      </c>
      <c r="I467" s="23" t="s">
        <v>251</v>
      </c>
      <c r="J467" s="23">
        <v>0</v>
      </c>
      <c r="K467" s="23">
        <v>850</v>
      </c>
      <c r="L467" s="23" t="s">
        <v>377</v>
      </c>
    </row>
    <row r="468" spans="1:14">
      <c r="A468" s="23" t="s">
        <v>320</v>
      </c>
      <c r="B468" s="23" t="s">
        <v>321</v>
      </c>
      <c r="C468" s="23">
        <v>2015</v>
      </c>
      <c r="D468" s="23" t="s">
        <v>325</v>
      </c>
      <c r="E468" s="23" t="s">
        <v>326</v>
      </c>
      <c r="F468" s="23" t="s">
        <v>324</v>
      </c>
      <c r="G468" s="23" t="s">
        <v>268</v>
      </c>
      <c r="H468" s="23" t="s">
        <v>131</v>
      </c>
      <c r="I468" s="23" t="s">
        <v>132</v>
      </c>
      <c r="J468" s="23">
        <v>0</v>
      </c>
      <c r="K468" s="23">
        <v>2882</v>
      </c>
      <c r="L468" s="23" t="s">
        <v>377</v>
      </c>
    </row>
    <row r="469" spans="1:14">
      <c r="A469" s="23" t="s">
        <v>320</v>
      </c>
      <c r="B469" s="23" t="s">
        <v>321</v>
      </c>
      <c r="C469" s="23">
        <v>2015</v>
      </c>
      <c r="D469" s="23" t="s">
        <v>325</v>
      </c>
      <c r="E469" s="23" t="s">
        <v>326</v>
      </c>
      <c r="F469" s="23" t="s">
        <v>324</v>
      </c>
      <c r="G469" s="23" t="s">
        <v>268</v>
      </c>
      <c r="H469" s="23" t="s">
        <v>246</v>
      </c>
      <c r="I469" s="23" t="s">
        <v>247</v>
      </c>
      <c r="J469" s="23">
        <v>0</v>
      </c>
      <c r="K469" s="23">
        <v>850</v>
      </c>
      <c r="L469" s="23" t="s">
        <v>377</v>
      </c>
    </row>
    <row r="470" spans="1:14">
      <c r="A470" s="23" t="s">
        <v>320</v>
      </c>
      <c r="B470" s="23" t="s">
        <v>321</v>
      </c>
      <c r="C470" s="23">
        <v>2015</v>
      </c>
      <c r="D470" s="23" t="s">
        <v>325</v>
      </c>
      <c r="E470" s="23" t="s">
        <v>326</v>
      </c>
      <c r="F470" s="23" t="s">
        <v>324</v>
      </c>
      <c r="G470" s="23" t="s">
        <v>268</v>
      </c>
      <c r="H470" s="23" t="s">
        <v>143</v>
      </c>
      <c r="I470" s="23" t="s">
        <v>144</v>
      </c>
      <c r="J470" s="23">
        <v>0</v>
      </c>
      <c r="K470" s="23">
        <v>191760</v>
      </c>
      <c r="L470" s="23" t="s">
        <v>377</v>
      </c>
    </row>
    <row r="471" spans="1:14">
      <c r="A471" s="23" t="s">
        <v>320</v>
      </c>
      <c r="B471" s="23" t="s">
        <v>321</v>
      </c>
      <c r="C471" s="23">
        <v>2015</v>
      </c>
      <c r="D471" s="23" t="s">
        <v>325</v>
      </c>
      <c r="E471" s="23" t="s">
        <v>326</v>
      </c>
      <c r="F471" s="23" t="s">
        <v>324</v>
      </c>
      <c r="G471" s="23" t="s">
        <v>268</v>
      </c>
      <c r="H471" s="23" t="s">
        <v>127</v>
      </c>
      <c r="I471" s="23" t="s">
        <v>128</v>
      </c>
      <c r="J471" s="23">
        <v>0</v>
      </c>
      <c r="K471" s="23">
        <v>188608</v>
      </c>
      <c r="L471" s="23" t="s">
        <v>377</v>
      </c>
    </row>
    <row r="472" spans="1:14">
      <c r="A472" s="23" t="s">
        <v>320</v>
      </c>
      <c r="B472" s="23" t="s">
        <v>321</v>
      </c>
      <c r="C472" s="23">
        <v>2015</v>
      </c>
      <c r="D472" s="23" t="s">
        <v>325</v>
      </c>
      <c r="E472" s="23" t="s">
        <v>326</v>
      </c>
      <c r="F472" s="23" t="s">
        <v>324</v>
      </c>
      <c r="G472" s="23" t="s">
        <v>268</v>
      </c>
      <c r="H472" s="23" t="s">
        <v>9</v>
      </c>
      <c r="I472" s="23" t="s">
        <v>10</v>
      </c>
      <c r="J472" s="23">
        <v>1.95</v>
      </c>
      <c r="K472" s="23">
        <v>67730</v>
      </c>
      <c r="L472" s="23" t="s">
        <v>377</v>
      </c>
    </row>
    <row r="473" spans="1:14">
      <c r="A473" s="23" t="s">
        <v>320</v>
      </c>
      <c r="B473" s="23" t="s">
        <v>270</v>
      </c>
      <c r="C473" s="23">
        <v>2015</v>
      </c>
      <c r="D473" s="23" t="s">
        <v>273</v>
      </c>
      <c r="E473" s="23" t="s">
        <v>274</v>
      </c>
      <c r="F473" s="23" t="s">
        <v>267</v>
      </c>
      <c r="G473" s="23" t="s">
        <v>268</v>
      </c>
      <c r="H473" s="23" t="s">
        <v>224</v>
      </c>
      <c r="I473" s="23" t="s">
        <v>225</v>
      </c>
      <c r="J473" s="23">
        <v>0</v>
      </c>
      <c r="K473" s="23">
        <v>40634.251400000001</v>
      </c>
      <c r="L473" t="s">
        <v>373</v>
      </c>
      <c r="M473" s="161" t="s">
        <v>507</v>
      </c>
    </row>
    <row r="474" spans="1:14">
      <c r="A474" s="23" t="s">
        <v>320</v>
      </c>
      <c r="B474" s="23" t="s">
        <v>270</v>
      </c>
      <c r="C474" s="23">
        <v>2015</v>
      </c>
      <c r="D474" s="23" t="s">
        <v>273</v>
      </c>
      <c r="E474" s="23" t="s">
        <v>274</v>
      </c>
      <c r="F474" s="23" t="s">
        <v>267</v>
      </c>
      <c r="G474" s="23" t="s">
        <v>268</v>
      </c>
      <c r="H474" s="23" t="s">
        <v>212</v>
      </c>
      <c r="I474" s="23" t="s">
        <v>213</v>
      </c>
      <c r="J474" s="23">
        <v>0</v>
      </c>
      <c r="K474" s="23">
        <v>750</v>
      </c>
      <c r="L474" t="s">
        <v>373</v>
      </c>
      <c r="M474" s="161" t="s">
        <v>507</v>
      </c>
    </row>
    <row r="475" spans="1:14">
      <c r="A475" s="23" t="s">
        <v>320</v>
      </c>
      <c r="B475" s="23" t="s">
        <v>270</v>
      </c>
      <c r="C475" s="23">
        <v>2015</v>
      </c>
      <c r="D475" s="23" t="s">
        <v>273</v>
      </c>
      <c r="E475" s="23" t="s">
        <v>274</v>
      </c>
      <c r="F475" s="23" t="s">
        <v>267</v>
      </c>
      <c r="G475" s="23" t="s">
        <v>268</v>
      </c>
      <c r="H475" s="23" t="s">
        <v>190</v>
      </c>
      <c r="I475" s="23" t="s">
        <v>191</v>
      </c>
      <c r="J475" s="23">
        <v>0</v>
      </c>
      <c r="K475" s="23">
        <v>400</v>
      </c>
      <c r="L475" s="23" t="s">
        <v>373</v>
      </c>
      <c r="M475" s="161" t="s">
        <v>507</v>
      </c>
    </row>
    <row r="476" spans="1:14">
      <c r="A476" s="23" t="s">
        <v>320</v>
      </c>
      <c r="B476" s="23" t="s">
        <v>270</v>
      </c>
      <c r="C476" s="23">
        <v>2015</v>
      </c>
      <c r="D476" s="23" t="s">
        <v>273</v>
      </c>
      <c r="E476" s="23" t="s">
        <v>274</v>
      </c>
      <c r="F476" s="23" t="s">
        <v>267</v>
      </c>
      <c r="G476" s="23" t="s">
        <v>268</v>
      </c>
      <c r="H476" s="23" t="s">
        <v>192</v>
      </c>
      <c r="I476" s="23" t="s">
        <v>193</v>
      </c>
      <c r="J476" s="23">
        <v>0</v>
      </c>
      <c r="K476" s="23">
        <v>350</v>
      </c>
      <c r="L476" s="23" t="s">
        <v>373</v>
      </c>
      <c r="M476" s="161" t="s">
        <v>507</v>
      </c>
      <c r="N476" s="23"/>
    </row>
    <row r="477" spans="1:14">
      <c r="A477" s="23" t="s">
        <v>320</v>
      </c>
      <c r="B477" s="23" t="s">
        <v>270</v>
      </c>
      <c r="C477" s="23">
        <v>2015</v>
      </c>
      <c r="D477" s="23" t="s">
        <v>273</v>
      </c>
      <c r="E477" s="23" t="s">
        <v>274</v>
      </c>
      <c r="F477" s="23" t="s">
        <v>267</v>
      </c>
      <c r="G477" s="23" t="s">
        <v>268</v>
      </c>
      <c r="H477" s="23" t="s">
        <v>9</v>
      </c>
      <c r="I477" s="23" t="s">
        <v>10</v>
      </c>
      <c r="J477" s="23">
        <v>2.09</v>
      </c>
      <c r="K477" s="23">
        <v>61000</v>
      </c>
      <c r="L477" s="23" t="s">
        <v>373</v>
      </c>
      <c r="M477" s="161" t="s">
        <v>507</v>
      </c>
    </row>
    <row r="478" spans="1:14">
      <c r="A478" s="23" t="s">
        <v>320</v>
      </c>
      <c r="B478" s="23" t="s">
        <v>270</v>
      </c>
      <c r="C478" s="23">
        <v>2015</v>
      </c>
      <c r="D478" s="23" t="s">
        <v>273</v>
      </c>
      <c r="E478" s="23" t="s">
        <v>274</v>
      </c>
      <c r="F478" s="23" t="s">
        <v>267</v>
      </c>
      <c r="G478" s="23" t="s">
        <v>268</v>
      </c>
      <c r="H478" s="23" t="s">
        <v>6</v>
      </c>
      <c r="I478" s="23" t="s">
        <v>7</v>
      </c>
      <c r="J478" s="23">
        <v>7.0000000000000007E-2</v>
      </c>
      <c r="K478" s="23">
        <v>1700</v>
      </c>
      <c r="L478" s="23" t="s">
        <v>373</v>
      </c>
      <c r="M478" s="161" t="s">
        <v>507</v>
      </c>
    </row>
    <row r="479" spans="1:14">
      <c r="A479" s="23" t="s">
        <v>320</v>
      </c>
      <c r="B479" s="23" t="s">
        <v>270</v>
      </c>
      <c r="C479" s="23">
        <v>2015</v>
      </c>
      <c r="D479" s="23" t="s">
        <v>273</v>
      </c>
      <c r="E479" s="23" t="s">
        <v>274</v>
      </c>
      <c r="F479" s="23" t="s">
        <v>267</v>
      </c>
      <c r="G479" s="23" t="s">
        <v>268</v>
      </c>
      <c r="H479" s="23" t="s">
        <v>15</v>
      </c>
      <c r="I479" s="23" t="s">
        <v>16</v>
      </c>
      <c r="J479" s="23">
        <v>1.77</v>
      </c>
      <c r="K479" s="23">
        <v>36885</v>
      </c>
      <c r="L479" s="23" t="s">
        <v>373</v>
      </c>
      <c r="M479" s="161" t="s">
        <v>507</v>
      </c>
    </row>
    <row r="480" spans="1:14">
      <c r="A480" s="23" t="s">
        <v>320</v>
      </c>
      <c r="B480" s="23" t="s">
        <v>270</v>
      </c>
      <c r="C480" s="23">
        <v>2015</v>
      </c>
      <c r="D480" s="23" t="s">
        <v>273</v>
      </c>
      <c r="E480" s="23" t="s">
        <v>274</v>
      </c>
      <c r="F480" s="23" t="s">
        <v>267</v>
      </c>
      <c r="G480" s="23" t="s">
        <v>268</v>
      </c>
      <c r="H480" s="23" t="s">
        <v>156</v>
      </c>
      <c r="I480" s="23" t="s">
        <v>157</v>
      </c>
      <c r="J480" s="23">
        <v>3.93</v>
      </c>
      <c r="K480" s="23">
        <v>99585</v>
      </c>
      <c r="L480" s="23" t="s">
        <v>373</v>
      </c>
      <c r="M480" s="161" t="s">
        <v>507</v>
      </c>
    </row>
    <row r="481" spans="1:13">
      <c r="A481" s="23" t="s">
        <v>320</v>
      </c>
      <c r="B481" s="23" t="s">
        <v>270</v>
      </c>
      <c r="C481" s="23">
        <v>2015</v>
      </c>
      <c r="D481" s="23" t="s">
        <v>271</v>
      </c>
      <c r="E481" s="23" t="s">
        <v>272</v>
      </c>
      <c r="F481" s="23" t="s">
        <v>267</v>
      </c>
      <c r="G481" s="23" t="s">
        <v>268</v>
      </c>
      <c r="H481" s="23" t="s">
        <v>184</v>
      </c>
      <c r="I481" s="23" t="s">
        <v>185</v>
      </c>
      <c r="J481" s="23">
        <v>0</v>
      </c>
      <c r="K481" s="23">
        <v>23115</v>
      </c>
      <c r="L481" s="23" t="s">
        <v>373</v>
      </c>
      <c r="M481" s="161" t="s">
        <v>507</v>
      </c>
    </row>
    <row r="482" spans="1:13">
      <c r="A482" s="23" t="s">
        <v>320</v>
      </c>
      <c r="B482" s="23" t="s">
        <v>270</v>
      </c>
      <c r="C482" s="23">
        <v>2015</v>
      </c>
      <c r="D482" s="23" t="s">
        <v>273</v>
      </c>
      <c r="E482" s="23" t="s">
        <v>274</v>
      </c>
      <c r="F482" s="23" t="s">
        <v>267</v>
      </c>
      <c r="G482" s="23" t="s">
        <v>268</v>
      </c>
      <c r="H482" s="23" t="s">
        <v>184</v>
      </c>
      <c r="I482" s="23" t="s">
        <v>185</v>
      </c>
      <c r="J482" s="23">
        <v>0</v>
      </c>
      <c r="K482" s="23">
        <v>58000</v>
      </c>
      <c r="L482" s="23" t="s">
        <v>373</v>
      </c>
      <c r="M482" s="161" t="s">
        <v>507</v>
      </c>
    </row>
    <row r="483" spans="1:13">
      <c r="A483" s="23" t="s">
        <v>320</v>
      </c>
      <c r="B483" s="23" t="s">
        <v>270</v>
      </c>
      <c r="C483" s="23">
        <v>2015</v>
      </c>
      <c r="D483" s="23" t="s">
        <v>271</v>
      </c>
      <c r="E483" s="23" t="s">
        <v>272</v>
      </c>
      <c r="F483" s="23" t="s">
        <v>267</v>
      </c>
      <c r="G483" s="23" t="s">
        <v>268</v>
      </c>
      <c r="H483" s="23" t="s">
        <v>232</v>
      </c>
      <c r="I483" s="23" t="s">
        <v>233</v>
      </c>
      <c r="J483" s="23">
        <v>0</v>
      </c>
      <c r="K483" s="23">
        <v>221115.30420000001</v>
      </c>
      <c r="L483" s="23" t="s">
        <v>373</v>
      </c>
      <c r="M483" s="161" t="s">
        <v>507</v>
      </c>
    </row>
    <row r="484" spans="1:13">
      <c r="A484" s="23" t="s">
        <v>320</v>
      </c>
      <c r="B484" s="23" t="s">
        <v>270</v>
      </c>
      <c r="C484" s="23">
        <v>2015</v>
      </c>
      <c r="D484" s="23" t="s">
        <v>273</v>
      </c>
      <c r="E484" s="23" t="s">
        <v>274</v>
      </c>
      <c r="F484" s="23" t="s">
        <v>267</v>
      </c>
      <c r="G484" s="23" t="s">
        <v>268</v>
      </c>
      <c r="H484" s="23" t="s">
        <v>232</v>
      </c>
      <c r="I484" s="23" t="s">
        <v>233</v>
      </c>
      <c r="J484" s="23">
        <v>0</v>
      </c>
      <c r="K484" s="23">
        <v>225739.25140000001</v>
      </c>
      <c r="L484" s="23" t="s">
        <v>373</v>
      </c>
      <c r="M484" s="161" t="s">
        <v>507</v>
      </c>
    </row>
    <row r="485" spans="1:13">
      <c r="A485" s="23" t="s">
        <v>320</v>
      </c>
      <c r="B485" s="23" t="s">
        <v>317</v>
      </c>
      <c r="C485" s="23">
        <v>2015</v>
      </c>
      <c r="D485" s="23" t="s">
        <v>318</v>
      </c>
      <c r="E485" s="23" t="s">
        <v>304</v>
      </c>
      <c r="F485" s="23" t="s">
        <v>319</v>
      </c>
      <c r="G485" s="23" t="s">
        <v>268</v>
      </c>
      <c r="H485" s="23" t="s">
        <v>127</v>
      </c>
      <c r="I485" s="23" t="s">
        <v>128</v>
      </c>
      <c r="J485" s="23">
        <v>0</v>
      </c>
      <c r="K485" s="23">
        <v>131021</v>
      </c>
      <c r="L485" s="23" t="s">
        <v>373</v>
      </c>
      <c r="M485" s="161" t="s">
        <v>507</v>
      </c>
    </row>
    <row r="486" spans="1:13">
      <c r="A486" s="23" t="s">
        <v>320</v>
      </c>
      <c r="B486" s="23" t="s">
        <v>317</v>
      </c>
      <c r="C486" s="23">
        <v>2015</v>
      </c>
      <c r="D486" s="23" t="s">
        <v>318</v>
      </c>
      <c r="E486" s="23" t="s">
        <v>304</v>
      </c>
      <c r="F486" s="23" t="s">
        <v>319</v>
      </c>
      <c r="G486" s="23" t="s">
        <v>268</v>
      </c>
      <c r="H486" s="23" t="s">
        <v>170</v>
      </c>
      <c r="I486" s="23" t="s">
        <v>171</v>
      </c>
      <c r="J486" s="23">
        <v>0</v>
      </c>
      <c r="K486" s="23">
        <v>5221.88</v>
      </c>
      <c r="L486" s="23" t="s">
        <v>373</v>
      </c>
      <c r="M486" s="161" t="s">
        <v>507</v>
      </c>
    </row>
    <row r="487" spans="1:13">
      <c r="A487" s="23" t="s">
        <v>320</v>
      </c>
      <c r="B487" s="23" t="s">
        <v>317</v>
      </c>
      <c r="C487" s="23">
        <v>2015</v>
      </c>
      <c r="D487" s="23" t="s">
        <v>318</v>
      </c>
      <c r="E487" s="23" t="s">
        <v>304</v>
      </c>
      <c r="F487" s="23" t="s">
        <v>319</v>
      </c>
      <c r="G487" s="23" t="s">
        <v>268</v>
      </c>
      <c r="H487" s="23" t="s">
        <v>174</v>
      </c>
      <c r="I487" s="23" t="s">
        <v>175</v>
      </c>
      <c r="J487" s="23">
        <v>0</v>
      </c>
      <c r="K487" s="23">
        <v>104846.88</v>
      </c>
      <c r="L487" s="23" t="s">
        <v>373</v>
      </c>
      <c r="M487" s="161" t="s">
        <v>507</v>
      </c>
    </row>
    <row r="488" spans="1:13">
      <c r="A488" s="23" t="s">
        <v>320</v>
      </c>
      <c r="B488" s="23" t="s">
        <v>317</v>
      </c>
      <c r="C488" s="23">
        <v>2015</v>
      </c>
      <c r="D488" s="23" t="s">
        <v>318</v>
      </c>
      <c r="E488" s="23" t="s">
        <v>304</v>
      </c>
      <c r="F488" s="23" t="s">
        <v>319</v>
      </c>
      <c r="G488" s="23" t="s">
        <v>268</v>
      </c>
      <c r="H488" s="23" t="s">
        <v>158</v>
      </c>
      <c r="I488" s="23" t="s">
        <v>159</v>
      </c>
      <c r="J488" s="23">
        <v>0</v>
      </c>
      <c r="K488" s="23">
        <v>89750</v>
      </c>
      <c r="L488" s="23" t="s">
        <v>373</v>
      </c>
      <c r="M488" s="161" t="s">
        <v>507</v>
      </c>
    </row>
    <row r="489" spans="1:13">
      <c r="A489" s="23" t="s">
        <v>320</v>
      </c>
      <c r="B489" s="23" t="s">
        <v>317</v>
      </c>
      <c r="C489" s="23">
        <v>2015</v>
      </c>
      <c r="D489" s="23" t="s">
        <v>318</v>
      </c>
      <c r="E489" s="23" t="s">
        <v>304</v>
      </c>
      <c r="F489" s="23" t="s">
        <v>319</v>
      </c>
      <c r="G489" s="23" t="s">
        <v>268</v>
      </c>
      <c r="H489" s="23" t="s">
        <v>224</v>
      </c>
      <c r="I489" s="23" t="s">
        <v>225</v>
      </c>
      <c r="J489" s="23">
        <v>0</v>
      </c>
      <c r="K489" s="23">
        <v>36932.491999999998</v>
      </c>
      <c r="L489" s="23" t="s">
        <v>373</v>
      </c>
      <c r="M489" s="161" t="s">
        <v>507</v>
      </c>
    </row>
    <row r="490" spans="1:13">
      <c r="A490" s="23" t="s">
        <v>320</v>
      </c>
      <c r="B490" s="23" t="s">
        <v>317</v>
      </c>
      <c r="C490" s="23">
        <v>2015</v>
      </c>
      <c r="D490" s="23" t="s">
        <v>318</v>
      </c>
      <c r="E490" s="23" t="s">
        <v>304</v>
      </c>
      <c r="F490" s="23" t="s">
        <v>319</v>
      </c>
      <c r="G490" s="23" t="s">
        <v>268</v>
      </c>
      <c r="H490" s="23" t="s">
        <v>226</v>
      </c>
      <c r="I490" s="23" t="s">
        <v>227</v>
      </c>
      <c r="J490" s="23">
        <v>0</v>
      </c>
      <c r="K490" s="23">
        <v>141779.372</v>
      </c>
      <c r="L490" s="23" t="s">
        <v>373</v>
      </c>
      <c r="M490" s="161" t="s">
        <v>507</v>
      </c>
    </row>
    <row r="491" spans="1:13">
      <c r="A491" s="23" t="s">
        <v>320</v>
      </c>
      <c r="B491" s="23" t="s">
        <v>317</v>
      </c>
      <c r="C491" s="23">
        <v>2015</v>
      </c>
      <c r="D491" s="23" t="s">
        <v>318</v>
      </c>
      <c r="E491" s="23" t="s">
        <v>304</v>
      </c>
      <c r="F491" s="23" t="s">
        <v>319</v>
      </c>
      <c r="G491" s="23" t="s">
        <v>268</v>
      </c>
      <c r="H491" s="23" t="s">
        <v>234</v>
      </c>
      <c r="I491" s="23" t="s">
        <v>235</v>
      </c>
      <c r="J491" s="23">
        <v>0</v>
      </c>
      <c r="K491" s="23">
        <v>131021</v>
      </c>
      <c r="L491" s="23" t="s">
        <v>373</v>
      </c>
      <c r="M491" s="161" t="s">
        <v>507</v>
      </c>
    </row>
    <row r="492" spans="1:13">
      <c r="A492" s="23" t="s">
        <v>320</v>
      </c>
      <c r="B492" s="23" t="s">
        <v>317</v>
      </c>
      <c r="C492" s="23">
        <v>2015</v>
      </c>
      <c r="D492" s="23" t="s">
        <v>318</v>
      </c>
      <c r="E492" s="23" t="s">
        <v>304</v>
      </c>
      <c r="F492" s="23" t="s">
        <v>319</v>
      </c>
      <c r="G492" s="23" t="s">
        <v>268</v>
      </c>
      <c r="H492" s="23" t="s">
        <v>166</v>
      </c>
      <c r="I492" s="23" t="s">
        <v>167</v>
      </c>
      <c r="J492" s="23">
        <v>0</v>
      </c>
      <c r="K492" s="23">
        <v>89750</v>
      </c>
      <c r="L492" s="23" t="s">
        <v>373</v>
      </c>
      <c r="M492" s="161" t="s">
        <v>507</v>
      </c>
    </row>
    <row r="493" spans="1:13">
      <c r="A493" s="23" t="s">
        <v>320</v>
      </c>
      <c r="B493" s="23" t="s">
        <v>317</v>
      </c>
      <c r="C493" s="23">
        <v>2015</v>
      </c>
      <c r="D493" s="23" t="s">
        <v>318</v>
      </c>
      <c r="E493" s="23" t="s">
        <v>304</v>
      </c>
      <c r="F493" s="23" t="s">
        <v>319</v>
      </c>
      <c r="G493" s="23" t="s">
        <v>268</v>
      </c>
      <c r="H493" s="23" t="s">
        <v>168</v>
      </c>
      <c r="I493" s="23" t="s">
        <v>169</v>
      </c>
      <c r="J493" s="23">
        <v>0</v>
      </c>
      <c r="K493" s="23">
        <v>9875</v>
      </c>
      <c r="L493" s="23" t="s">
        <v>373</v>
      </c>
      <c r="M493" s="161" t="s">
        <v>507</v>
      </c>
    </row>
    <row r="494" spans="1:13">
      <c r="A494" s="23" t="s">
        <v>320</v>
      </c>
      <c r="B494" s="23" t="s">
        <v>317</v>
      </c>
      <c r="C494" s="23">
        <v>2015</v>
      </c>
      <c r="D494" s="23" t="s">
        <v>318</v>
      </c>
      <c r="E494" s="23" t="s">
        <v>304</v>
      </c>
      <c r="F494" s="23" t="s">
        <v>319</v>
      </c>
      <c r="G494" s="23" t="s">
        <v>268</v>
      </c>
      <c r="H494" s="23" t="s">
        <v>143</v>
      </c>
      <c r="I494" s="23" t="s">
        <v>144</v>
      </c>
      <c r="J494" s="23">
        <v>0</v>
      </c>
      <c r="K494" s="23">
        <v>131021</v>
      </c>
      <c r="L494" s="23" t="s">
        <v>373</v>
      </c>
      <c r="M494" s="161" t="s">
        <v>507</v>
      </c>
    </row>
    <row r="495" spans="1:13">
      <c r="A495" s="23" t="s">
        <v>320</v>
      </c>
      <c r="B495" s="23" t="s">
        <v>317</v>
      </c>
      <c r="C495" s="23">
        <v>2015</v>
      </c>
      <c r="D495" s="23" t="s">
        <v>318</v>
      </c>
      <c r="E495" s="23" t="s">
        <v>304</v>
      </c>
      <c r="F495" s="23" t="s">
        <v>319</v>
      </c>
      <c r="G495" s="23" t="s">
        <v>268</v>
      </c>
      <c r="H495" s="23" t="s">
        <v>153</v>
      </c>
      <c r="I495" s="23" t="s">
        <v>154</v>
      </c>
      <c r="J495" s="23">
        <v>0</v>
      </c>
      <c r="K495" s="23">
        <v>131021</v>
      </c>
      <c r="L495" s="23" t="s">
        <v>373</v>
      </c>
      <c r="M495" s="161" t="s">
        <v>507</v>
      </c>
    </row>
    <row r="496" spans="1:13">
      <c r="A496" s="23" t="s">
        <v>320</v>
      </c>
      <c r="B496" s="23" t="s">
        <v>317</v>
      </c>
      <c r="C496" s="23">
        <v>2015</v>
      </c>
      <c r="D496" s="23" t="s">
        <v>318</v>
      </c>
      <c r="E496" s="23" t="s">
        <v>304</v>
      </c>
      <c r="F496" s="23" t="s">
        <v>319</v>
      </c>
      <c r="G496" s="23" t="s">
        <v>268</v>
      </c>
      <c r="H496" s="23" t="s">
        <v>236</v>
      </c>
      <c r="I496" s="23" t="s">
        <v>237</v>
      </c>
      <c r="J496" s="23">
        <v>0</v>
      </c>
      <c r="K496" s="23">
        <v>-10758.371999999999</v>
      </c>
      <c r="L496" s="23" t="s">
        <v>373</v>
      </c>
      <c r="M496" s="161" t="s">
        <v>507</v>
      </c>
    </row>
    <row r="497" spans="1:14">
      <c r="A497" s="23" t="s">
        <v>320</v>
      </c>
      <c r="B497" s="23" t="s">
        <v>317</v>
      </c>
      <c r="C497" s="23">
        <v>2015</v>
      </c>
      <c r="D497" s="23" t="s">
        <v>318</v>
      </c>
      <c r="E497" s="23" t="s">
        <v>304</v>
      </c>
      <c r="F497" s="23" t="s">
        <v>319</v>
      </c>
      <c r="G497" s="23" t="s">
        <v>268</v>
      </c>
      <c r="H497" s="23" t="s">
        <v>0</v>
      </c>
      <c r="I497" s="23" t="s">
        <v>1</v>
      </c>
      <c r="J497" s="23">
        <v>0.25</v>
      </c>
      <c r="K497" s="23">
        <v>11750</v>
      </c>
      <c r="L497" s="23" t="s">
        <v>373</v>
      </c>
      <c r="M497" s="161" t="s">
        <v>507</v>
      </c>
    </row>
    <row r="498" spans="1:14">
      <c r="A498" s="23" t="s">
        <v>320</v>
      </c>
      <c r="B498" s="23" t="s">
        <v>317</v>
      </c>
      <c r="C498" s="23">
        <v>2015</v>
      </c>
      <c r="D498" s="23" t="s">
        <v>318</v>
      </c>
      <c r="E498" s="23" t="s">
        <v>304</v>
      </c>
      <c r="F498" s="23" t="s">
        <v>319</v>
      </c>
      <c r="G498" s="23" t="s">
        <v>268</v>
      </c>
      <c r="H498" s="23" t="s">
        <v>9</v>
      </c>
      <c r="I498" s="23" t="s">
        <v>10</v>
      </c>
      <c r="J498" s="23">
        <v>2</v>
      </c>
      <c r="K498" s="23">
        <v>78000</v>
      </c>
      <c r="L498" s="23" t="s">
        <v>373</v>
      </c>
      <c r="M498" s="161" t="s">
        <v>507</v>
      </c>
    </row>
    <row r="499" spans="1:14">
      <c r="A499" s="23" t="s">
        <v>320</v>
      </c>
      <c r="B499" s="23" t="s">
        <v>317</v>
      </c>
      <c r="C499" s="23">
        <v>2015</v>
      </c>
      <c r="D499" s="23" t="s">
        <v>318</v>
      </c>
      <c r="E499" s="23" t="s">
        <v>304</v>
      </c>
      <c r="F499" s="23" t="s">
        <v>319</v>
      </c>
      <c r="G499" s="23" t="s">
        <v>268</v>
      </c>
      <c r="H499" s="23" t="s">
        <v>156</v>
      </c>
      <c r="I499" s="23" t="s">
        <v>157</v>
      </c>
      <c r="J499" s="23">
        <v>2.25</v>
      </c>
      <c r="K499" s="23">
        <v>89750</v>
      </c>
      <c r="L499" s="23" t="s">
        <v>373</v>
      </c>
      <c r="M499" s="161" t="s">
        <v>507</v>
      </c>
    </row>
    <row r="500" spans="1:14">
      <c r="A500" s="23" t="s">
        <v>320</v>
      </c>
      <c r="B500" s="23" t="s">
        <v>317</v>
      </c>
      <c r="C500" s="23">
        <v>2015</v>
      </c>
      <c r="D500" s="23" t="s">
        <v>318</v>
      </c>
      <c r="E500" s="23" t="s">
        <v>304</v>
      </c>
      <c r="F500" s="23" t="s">
        <v>319</v>
      </c>
      <c r="G500" s="23" t="s">
        <v>268</v>
      </c>
      <c r="H500" s="23" t="s">
        <v>232</v>
      </c>
      <c r="I500" s="23" t="s">
        <v>233</v>
      </c>
      <c r="J500" s="23">
        <v>0</v>
      </c>
      <c r="K500" s="23">
        <v>141779.372</v>
      </c>
      <c r="L500" s="23" t="s">
        <v>373</v>
      </c>
      <c r="M500" s="161" t="s">
        <v>507</v>
      </c>
    </row>
    <row r="501" spans="1:14">
      <c r="A501" s="23" t="s">
        <v>320</v>
      </c>
      <c r="B501" s="23" t="s">
        <v>301</v>
      </c>
      <c r="C501" s="23">
        <v>2015</v>
      </c>
      <c r="D501" s="23" t="s">
        <v>302</v>
      </c>
      <c r="E501" s="23" t="s">
        <v>303</v>
      </c>
      <c r="F501" s="23" t="s">
        <v>304</v>
      </c>
      <c r="G501" s="23" t="s">
        <v>268</v>
      </c>
      <c r="H501" s="23" t="s">
        <v>184</v>
      </c>
      <c r="I501" s="23" t="s">
        <v>185</v>
      </c>
      <c r="J501" s="23">
        <v>0</v>
      </c>
      <c r="K501" s="23">
        <v>9493</v>
      </c>
      <c r="L501" s="23" t="s">
        <v>373</v>
      </c>
      <c r="M501" s="161" t="s">
        <v>507</v>
      </c>
    </row>
    <row r="502" spans="1:14">
      <c r="A502" s="23" t="s">
        <v>320</v>
      </c>
      <c r="B502" s="23" t="s">
        <v>301</v>
      </c>
      <c r="C502" s="23">
        <v>2015</v>
      </c>
      <c r="D502" s="23" t="s">
        <v>302</v>
      </c>
      <c r="E502" s="23" t="s">
        <v>303</v>
      </c>
      <c r="F502" s="23" t="s">
        <v>304</v>
      </c>
      <c r="G502" s="23" t="s">
        <v>268</v>
      </c>
      <c r="H502" s="23" t="s">
        <v>143</v>
      </c>
      <c r="I502" s="23" t="s">
        <v>144</v>
      </c>
      <c r="J502" s="23">
        <v>0</v>
      </c>
      <c r="K502" s="23">
        <v>75989</v>
      </c>
      <c r="L502" s="23" t="s">
        <v>373</v>
      </c>
      <c r="M502" s="161" t="s">
        <v>507</v>
      </c>
    </row>
    <row r="503" spans="1:14">
      <c r="A503" s="23" t="s">
        <v>320</v>
      </c>
      <c r="B503" s="23" t="s">
        <v>301</v>
      </c>
      <c r="C503" s="23">
        <v>2015</v>
      </c>
      <c r="D503" s="23" t="s">
        <v>302</v>
      </c>
      <c r="E503" s="23" t="s">
        <v>303</v>
      </c>
      <c r="F503" s="23" t="s">
        <v>304</v>
      </c>
      <c r="G503" s="23" t="s">
        <v>268</v>
      </c>
      <c r="H503" s="23" t="s">
        <v>176</v>
      </c>
      <c r="I503" s="23" t="s">
        <v>293</v>
      </c>
      <c r="J503" s="23">
        <v>0</v>
      </c>
      <c r="K503" s="23">
        <v>2763</v>
      </c>
      <c r="L503" s="23" t="s">
        <v>373</v>
      </c>
      <c r="M503" s="161" t="s">
        <v>507</v>
      </c>
    </row>
    <row r="504" spans="1:14">
      <c r="A504" s="23" t="s">
        <v>320</v>
      </c>
      <c r="B504" s="23" t="s">
        <v>301</v>
      </c>
      <c r="C504" s="23">
        <v>2015</v>
      </c>
      <c r="D504" s="23" t="s">
        <v>302</v>
      </c>
      <c r="E504" s="23" t="s">
        <v>303</v>
      </c>
      <c r="F504" s="23" t="s">
        <v>304</v>
      </c>
      <c r="G504" s="23" t="s">
        <v>268</v>
      </c>
      <c r="H504" s="23" t="s">
        <v>178</v>
      </c>
      <c r="I504" s="23" t="s">
        <v>179</v>
      </c>
      <c r="J504" s="23">
        <v>0</v>
      </c>
      <c r="K504" s="23">
        <v>81</v>
      </c>
      <c r="L504" s="23" t="s">
        <v>373</v>
      </c>
      <c r="M504" s="161" t="s">
        <v>507</v>
      </c>
      <c r="N504" s="23"/>
    </row>
    <row r="505" spans="1:14">
      <c r="A505" s="23" t="s">
        <v>320</v>
      </c>
      <c r="B505" s="23" t="s">
        <v>301</v>
      </c>
      <c r="C505" s="23">
        <v>2015</v>
      </c>
      <c r="D505" s="23" t="s">
        <v>302</v>
      </c>
      <c r="E505" s="23" t="s">
        <v>303</v>
      </c>
      <c r="F505" s="23" t="s">
        <v>304</v>
      </c>
      <c r="G505" s="23" t="s">
        <v>268</v>
      </c>
      <c r="H505" s="23" t="s">
        <v>153</v>
      </c>
      <c r="I505" s="23" t="s">
        <v>154</v>
      </c>
      <c r="J505" s="23">
        <v>0</v>
      </c>
      <c r="K505" s="23">
        <v>75989</v>
      </c>
      <c r="L505" t="s">
        <v>373</v>
      </c>
      <c r="M505" s="161" t="s">
        <v>507</v>
      </c>
    </row>
    <row r="506" spans="1:14">
      <c r="A506" s="23" t="s">
        <v>320</v>
      </c>
      <c r="B506" s="23" t="s">
        <v>301</v>
      </c>
      <c r="C506" s="23">
        <v>2015</v>
      </c>
      <c r="D506" s="23" t="s">
        <v>302</v>
      </c>
      <c r="E506" s="23" t="s">
        <v>303</v>
      </c>
      <c r="F506" s="23" t="s">
        <v>304</v>
      </c>
      <c r="G506" s="23" t="s">
        <v>268</v>
      </c>
      <c r="H506" s="23" t="s">
        <v>127</v>
      </c>
      <c r="I506" s="23" t="s">
        <v>128</v>
      </c>
      <c r="J506" s="23">
        <v>0</v>
      </c>
      <c r="K506" s="23">
        <v>75989</v>
      </c>
      <c r="L506" s="23" t="s">
        <v>373</v>
      </c>
      <c r="M506" s="161" t="s">
        <v>507</v>
      </c>
    </row>
    <row r="507" spans="1:14">
      <c r="A507" s="23" t="s">
        <v>320</v>
      </c>
      <c r="B507" s="23" t="s">
        <v>301</v>
      </c>
      <c r="C507" s="23">
        <v>2015</v>
      </c>
      <c r="D507" s="23" t="s">
        <v>302</v>
      </c>
      <c r="E507" s="23" t="s">
        <v>303</v>
      </c>
      <c r="F507" s="23" t="s">
        <v>304</v>
      </c>
      <c r="G507" s="23" t="s">
        <v>268</v>
      </c>
      <c r="H507" s="23" t="s">
        <v>158</v>
      </c>
      <c r="I507" s="23" t="s">
        <v>159</v>
      </c>
      <c r="J507" s="23">
        <v>0</v>
      </c>
      <c r="K507" s="23">
        <v>57341</v>
      </c>
      <c r="L507" s="23" t="s">
        <v>373</v>
      </c>
      <c r="M507" s="161" t="s">
        <v>507</v>
      </c>
    </row>
    <row r="508" spans="1:14">
      <c r="A508" s="23" t="s">
        <v>320</v>
      </c>
      <c r="B508" s="23" t="s">
        <v>301</v>
      </c>
      <c r="C508" s="23">
        <v>2015</v>
      </c>
      <c r="D508" s="23" t="s">
        <v>302</v>
      </c>
      <c r="E508" s="23" t="s">
        <v>303</v>
      </c>
      <c r="F508" s="23" t="s">
        <v>304</v>
      </c>
      <c r="G508" s="23" t="s">
        <v>268</v>
      </c>
      <c r="H508" s="23" t="s">
        <v>190</v>
      </c>
      <c r="I508" s="23" t="s">
        <v>191</v>
      </c>
      <c r="J508" s="23">
        <v>0</v>
      </c>
      <c r="K508" s="23">
        <v>12</v>
      </c>
      <c r="L508" s="23" t="s">
        <v>373</v>
      </c>
      <c r="M508" s="161" t="s">
        <v>507</v>
      </c>
    </row>
    <row r="509" spans="1:14">
      <c r="A509" s="23" t="s">
        <v>320</v>
      </c>
      <c r="B509" s="23" t="s">
        <v>301</v>
      </c>
      <c r="C509" s="23">
        <v>2015</v>
      </c>
      <c r="D509" s="23" t="s">
        <v>302</v>
      </c>
      <c r="E509" s="23" t="s">
        <v>303</v>
      </c>
      <c r="F509" s="23" t="s">
        <v>304</v>
      </c>
      <c r="G509" s="23" t="s">
        <v>268</v>
      </c>
      <c r="H509" s="23" t="s">
        <v>192</v>
      </c>
      <c r="I509" s="23" t="s">
        <v>193</v>
      </c>
      <c r="J509" s="23">
        <v>0</v>
      </c>
      <c r="K509" s="23">
        <v>140</v>
      </c>
      <c r="L509" s="23" t="s">
        <v>373</v>
      </c>
      <c r="M509" s="161" t="s">
        <v>507</v>
      </c>
    </row>
    <row r="510" spans="1:14">
      <c r="A510" s="23" t="s">
        <v>320</v>
      </c>
      <c r="B510" s="23" t="s">
        <v>301</v>
      </c>
      <c r="C510" s="23">
        <v>2015</v>
      </c>
      <c r="D510" s="23" t="s">
        <v>302</v>
      </c>
      <c r="E510" s="23" t="s">
        <v>303</v>
      </c>
      <c r="F510" s="23" t="s">
        <v>304</v>
      </c>
      <c r="G510" s="23" t="s">
        <v>268</v>
      </c>
      <c r="H510" s="23" t="s">
        <v>198</v>
      </c>
      <c r="I510" s="23" t="s">
        <v>199</v>
      </c>
      <c r="J510" s="23">
        <v>0</v>
      </c>
      <c r="K510" s="23">
        <v>50</v>
      </c>
      <c r="L510" s="23" t="s">
        <v>373</v>
      </c>
      <c r="M510" s="161" t="s">
        <v>507</v>
      </c>
    </row>
    <row r="511" spans="1:14">
      <c r="A511" s="23" t="s">
        <v>320</v>
      </c>
      <c r="B511" s="23" t="s">
        <v>301</v>
      </c>
      <c r="C511" s="23">
        <v>2015</v>
      </c>
      <c r="D511" s="23" t="s">
        <v>302</v>
      </c>
      <c r="E511" s="23" t="s">
        <v>303</v>
      </c>
      <c r="F511" s="23" t="s">
        <v>304</v>
      </c>
      <c r="G511" s="23" t="s">
        <v>268</v>
      </c>
      <c r="H511" s="23" t="s">
        <v>208</v>
      </c>
      <c r="I511" s="23" t="s">
        <v>209</v>
      </c>
      <c r="J511" s="23">
        <v>0</v>
      </c>
      <c r="K511" s="23">
        <v>134</v>
      </c>
      <c r="L511" s="23" t="s">
        <v>373</v>
      </c>
      <c r="M511" s="161" t="s">
        <v>507</v>
      </c>
    </row>
    <row r="512" spans="1:14">
      <c r="A512" s="23" t="s">
        <v>320</v>
      </c>
      <c r="B512" s="23" t="s">
        <v>301</v>
      </c>
      <c r="C512" s="23">
        <v>2015</v>
      </c>
      <c r="D512" s="23" t="s">
        <v>302</v>
      </c>
      <c r="E512" s="23" t="s">
        <v>303</v>
      </c>
      <c r="F512" s="23" t="s">
        <v>304</v>
      </c>
      <c r="G512" s="23" t="s">
        <v>268</v>
      </c>
      <c r="H512" s="23" t="s">
        <v>166</v>
      </c>
      <c r="I512" s="23" t="s">
        <v>167</v>
      </c>
      <c r="J512" s="23">
        <v>0</v>
      </c>
      <c r="K512" s="23">
        <v>57341</v>
      </c>
      <c r="L512" s="23" t="s">
        <v>373</v>
      </c>
      <c r="M512" s="161" t="s">
        <v>507</v>
      </c>
    </row>
    <row r="513" spans="1:14">
      <c r="A513" s="23" t="s">
        <v>320</v>
      </c>
      <c r="B513" s="23" t="s">
        <v>301</v>
      </c>
      <c r="C513" s="23">
        <v>2015</v>
      </c>
      <c r="D513" s="23" t="s">
        <v>302</v>
      </c>
      <c r="E513" s="23" t="s">
        <v>303</v>
      </c>
      <c r="F513" s="23" t="s">
        <v>304</v>
      </c>
      <c r="G513" s="23" t="s">
        <v>268</v>
      </c>
      <c r="H513" s="23" t="s">
        <v>168</v>
      </c>
      <c r="I513" s="23" t="s">
        <v>169</v>
      </c>
      <c r="J513" s="23">
        <v>0</v>
      </c>
      <c r="K513" s="23">
        <v>5142</v>
      </c>
      <c r="L513" s="23" t="s">
        <v>373</v>
      </c>
      <c r="M513" s="161" t="s">
        <v>507</v>
      </c>
    </row>
    <row r="514" spans="1:14">
      <c r="A514" s="23" t="s">
        <v>320</v>
      </c>
      <c r="B514" s="23" t="s">
        <v>301</v>
      </c>
      <c r="C514" s="23">
        <v>2015</v>
      </c>
      <c r="D514" s="23" t="s">
        <v>302</v>
      </c>
      <c r="E514" s="23" t="s">
        <v>303</v>
      </c>
      <c r="F514" s="23" t="s">
        <v>304</v>
      </c>
      <c r="G514" s="23" t="s">
        <v>268</v>
      </c>
      <c r="H514" s="23" t="s">
        <v>180</v>
      </c>
      <c r="I514" s="23" t="s">
        <v>181</v>
      </c>
      <c r="J514" s="23">
        <v>0</v>
      </c>
      <c r="K514" s="23">
        <v>6649</v>
      </c>
      <c r="L514" s="23" t="s">
        <v>373</v>
      </c>
      <c r="M514" s="161" t="s">
        <v>507</v>
      </c>
    </row>
    <row r="515" spans="1:14">
      <c r="A515" s="23" t="s">
        <v>320</v>
      </c>
      <c r="B515" s="23" t="s">
        <v>301</v>
      </c>
      <c r="C515" s="23">
        <v>2015</v>
      </c>
      <c r="D515" s="23" t="s">
        <v>302</v>
      </c>
      <c r="E515" s="23" t="s">
        <v>303</v>
      </c>
      <c r="F515" s="23" t="s">
        <v>304</v>
      </c>
      <c r="G515" s="23" t="s">
        <v>268</v>
      </c>
      <c r="H515" s="23" t="s">
        <v>226</v>
      </c>
      <c r="I515" s="23" t="s">
        <v>227</v>
      </c>
      <c r="J515" s="23">
        <v>0</v>
      </c>
      <c r="K515" s="23">
        <v>90649.394499999995</v>
      </c>
      <c r="L515" s="23" t="s">
        <v>373</v>
      </c>
      <c r="M515" s="161" t="s">
        <v>507</v>
      </c>
    </row>
    <row r="516" spans="1:14">
      <c r="A516" s="23" t="s">
        <v>320</v>
      </c>
      <c r="B516" s="23" t="s">
        <v>301</v>
      </c>
      <c r="C516" s="23">
        <v>2015</v>
      </c>
      <c r="D516" s="23" t="s">
        <v>302</v>
      </c>
      <c r="E516" s="23" t="s">
        <v>303</v>
      </c>
      <c r="F516" s="23" t="s">
        <v>304</v>
      </c>
      <c r="G516" s="23" t="s">
        <v>268</v>
      </c>
      <c r="H516" s="23" t="s">
        <v>174</v>
      </c>
      <c r="I516" s="23" t="s">
        <v>175</v>
      </c>
      <c r="J516" s="23">
        <v>0</v>
      </c>
      <c r="K516" s="23">
        <v>70635</v>
      </c>
      <c r="L516" s="23" t="s">
        <v>373</v>
      </c>
      <c r="M516" s="161" t="s">
        <v>507</v>
      </c>
    </row>
    <row r="517" spans="1:14">
      <c r="A517" s="23" t="s">
        <v>320</v>
      </c>
      <c r="B517" s="23" t="s">
        <v>301</v>
      </c>
      <c r="C517" s="23">
        <v>2015</v>
      </c>
      <c r="D517" s="23" t="s">
        <v>302</v>
      </c>
      <c r="E517" s="23" t="s">
        <v>303</v>
      </c>
      <c r="F517" s="23" t="s">
        <v>304</v>
      </c>
      <c r="G517" s="23" t="s">
        <v>268</v>
      </c>
      <c r="H517" s="23" t="s">
        <v>170</v>
      </c>
      <c r="I517" s="23" t="s">
        <v>171</v>
      </c>
      <c r="J517" s="23">
        <v>0</v>
      </c>
      <c r="K517" s="23">
        <v>8152</v>
      </c>
      <c r="L517" s="23" t="s">
        <v>373</v>
      </c>
      <c r="M517" s="161" t="s">
        <v>507</v>
      </c>
    </row>
    <row r="518" spans="1:14">
      <c r="A518" s="23" t="s">
        <v>320</v>
      </c>
      <c r="B518" s="23" t="s">
        <v>301</v>
      </c>
      <c r="C518" s="23">
        <v>2015</v>
      </c>
      <c r="D518" s="23" t="s">
        <v>302</v>
      </c>
      <c r="E518" s="23" t="s">
        <v>303</v>
      </c>
      <c r="F518" s="23" t="s">
        <v>304</v>
      </c>
      <c r="G518" s="23" t="s">
        <v>268</v>
      </c>
      <c r="H518" s="23" t="s">
        <v>218</v>
      </c>
      <c r="I518" s="23" t="s">
        <v>219</v>
      </c>
      <c r="J518" s="23">
        <v>0</v>
      </c>
      <c r="K518" s="23">
        <v>1234</v>
      </c>
      <c r="L518" s="23" t="s">
        <v>373</v>
      </c>
      <c r="M518" s="161" t="s">
        <v>507</v>
      </c>
    </row>
    <row r="519" spans="1:14">
      <c r="A519" s="23" t="s">
        <v>320</v>
      </c>
      <c r="B519" s="23" t="s">
        <v>301</v>
      </c>
      <c r="C519" s="23">
        <v>2015</v>
      </c>
      <c r="D519" s="23" t="s">
        <v>302</v>
      </c>
      <c r="E519" s="23" t="s">
        <v>303</v>
      </c>
      <c r="F519" s="23" t="s">
        <v>304</v>
      </c>
      <c r="G519" s="23" t="s">
        <v>268</v>
      </c>
      <c r="H519" s="23" t="s">
        <v>222</v>
      </c>
      <c r="I519" s="23" t="s">
        <v>223</v>
      </c>
      <c r="J519" s="23">
        <v>0</v>
      </c>
      <c r="K519" s="23">
        <v>1234</v>
      </c>
      <c r="L519" s="23" t="s">
        <v>373</v>
      </c>
      <c r="M519" s="161" t="s">
        <v>507</v>
      </c>
    </row>
    <row r="520" spans="1:14">
      <c r="A520" s="23" t="s">
        <v>320</v>
      </c>
      <c r="B520" s="23" t="s">
        <v>301</v>
      </c>
      <c r="C520" s="23">
        <v>2015</v>
      </c>
      <c r="D520" s="23" t="s">
        <v>302</v>
      </c>
      <c r="E520" s="23" t="s">
        <v>303</v>
      </c>
      <c r="F520" s="23" t="s">
        <v>304</v>
      </c>
      <c r="G520" s="23" t="s">
        <v>268</v>
      </c>
      <c r="H520" s="23" t="s">
        <v>224</v>
      </c>
      <c r="I520" s="23" t="s">
        <v>225</v>
      </c>
      <c r="J520" s="23">
        <v>0</v>
      </c>
      <c r="K520" s="23">
        <v>8951.3945000000003</v>
      </c>
      <c r="L520" s="23" t="s">
        <v>373</v>
      </c>
      <c r="M520" s="161" t="s">
        <v>507</v>
      </c>
    </row>
    <row r="521" spans="1:14">
      <c r="A521" s="23" t="s">
        <v>320</v>
      </c>
      <c r="B521" s="23" t="s">
        <v>301</v>
      </c>
      <c r="C521" s="23">
        <v>2015</v>
      </c>
      <c r="D521" s="23" t="s">
        <v>302</v>
      </c>
      <c r="E521" s="23" t="s">
        <v>303</v>
      </c>
      <c r="F521" s="23" t="s">
        <v>304</v>
      </c>
      <c r="G521" s="23" t="s">
        <v>268</v>
      </c>
      <c r="H521" s="23" t="s">
        <v>234</v>
      </c>
      <c r="I521" s="23" t="s">
        <v>235</v>
      </c>
      <c r="J521" s="23">
        <v>0</v>
      </c>
      <c r="K521" s="23">
        <v>75989</v>
      </c>
      <c r="L521" s="23" t="s">
        <v>373</v>
      </c>
      <c r="M521" s="161" t="s">
        <v>507</v>
      </c>
    </row>
    <row r="522" spans="1:14">
      <c r="A522" s="23" t="s">
        <v>320</v>
      </c>
      <c r="B522" s="23" t="s">
        <v>301</v>
      </c>
      <c r="C522" s="23">
        <v>2015</v>
      </c>
      <c r="D522" s="23" t="s">
        <v>302</v>
      </c>
      <c r="E522" s="23" t="s">
        <v>303</v>
      </c>
      <c r="F522" s="23" t="s">
        <v>304</v>
      </c>
      <c r="G522" s="23" t="s">
        <v>268</v>
      </c>
      <c r="H522" s="23" t="s">
        <v>212</v>
      </c>
      <c r="I522" s="23" t="s">
        <v>213</v>
      </c>
      <c r="J522" s="23">
        <v>0</v>
      </c>
      <c r="K522" s="23">
        <v>336</v>
      </c>
      <c r="L522" s="23" t="s">
        <v>373</v>
      </c>
      <c r="M522" s="161" t="s">
        <v>507</v>
      </c>
    </row>
    <row r="523" spans="1:14">
      <c r="A523" s="23" t="s">
        <v>320</v>
      </c>
      <c r="B523" s="23" t="s">
        <v>301</v>
      </c>
      <c r="C523" s="23">
        <v>2015</v>
      </c>
      <c r="D523" s="23" t="s">
        <v>302</v>
      </c>
      <c r="E523" s="23" t="s">
        <v>303</v>
      </c>
      <c r="F523" s="23" t="s">
        <v>304</v>
      </c>
      <c r="G523" s="23" t="s">
        <v>268</v>
      </c>
      <c r="H523" s="23" t="s">
        <v>236</v>
      </c>
      <c r="I523" s="23" t="s">
        <v>237</v>
      </c>
      <c r="J523" s="23">
        <v>0</v>
      </c>
      <c r="K523" s="23">
        <v>-14660.3945</v>
      </c>
      <c r="L523" s="23" t="s">
        <v>373</v>
      </c>
      <c r="M523" s="161" t="s">
        <v>507</v>
      </c>
    </row>
    <row r="524" spans="1:14">
      <c r="A524" s="23" t="s">
        <v>320</v>
      </c>
      <c r="B524" s="23" t="s">
        <v>301</v>
      </c>
      <c r="C524" s="23">
        <v>2015</v>
      </c>
      <c r="D524" s="23" t="s">
        <v>302</v>
      </c>
      <c r="E524" s="23" t="s">
        <v>303</v>
      </c>
      <c r="F524" s="23" t="s">
        <v>304</v>
      </c>
      <c r="G524" s="23" t="s">
        <v>268</v>
      </c>
      <c r="H524" s="23" t="s">
        <v>0</v>
      </c>
      <c r="I524" s="23" t="s">
        <v>1</v>
      </c>
      <c r="J524" s="23">
        <v>0.18</v>
      </c>
      <c r="K524" s="23">
        <v>14261</v>
      </c>
      <c r="L524" s="23" t="s">
        <v>373</v>
      </c>
      <c r="M524" s="161" t="s">
        <v>507</v>
      </c>
    </row>
    <row r="525" spans="1:14">
      <c r="A525" s="23" t="s">
        <v>320</v>
      </c>
      <c r="B525" s="23" t="s">
        <v>301</v>
      </c>
      <c r="C525" s="23">
        <v>2015</v>
      </c>
      <c r="D525" s="23" t="s">
        <v>302</v>
      </c>
      <c r="E525" s="23" t="s">
        <v>303</v>
      </c>
      <c r="F525" s="23" t="s">
        <v>304</v>
      </c>
      <c r="G525" s="23" t="s">
        <v>268</v>
      </c>
      <c r="H525" s="23" t="s">
        <v>2</v>
      </c>
      <c r="I525" s="23" t="s">
        <v>3</v>
      </c>
      <c r="J525" s="23">
        <v>0.02</v>
      </c>
      <c r="K525" s="23">
        <v>1256</v>
      </c>
      <c r="L525" s="23" t="s">
        <v>373</v>
      </c>
      <c r="M525" s="161" t="s">
        <v>507</v>
      </c>
      <c r="N525" s="23"/>
    </row>
    <row r="526" spans="1:14">
      <c r="A526" s="23" t="s">
        <v>320</v>
      </c>
      <c r="B526" s="23" t="s">
        <v>301</v>
      </c>
      <c r="C526" s="23">
        <v>2015</v>
      </c>
      <c r="D526" s="23" t="s">
        <v>302</v>
      </c>
      <c r="E526" s="23" t="s">
        <v>303</v>
      </c>
      <c r="F526" s="23" t="s">
        <v>304</v>
      </c>
      <c r="G526" s="23" t="s">
        <v>268</v>
      </c>
      <c r="H526" s="23" t="s">
        <v>9</v>
      </c>
      <c r="I526" s="23" t="s">
        <v>10</v>
      </c>
      <c r="J526" s="23">
        <v>1.01</v>
      </c>
      <c r="K526" s="23">
        <v>41824</v>
      </c>
      <c r="L526" s="23" t="s">
        <v>373</v>
      </c>
      <c r="M526" s="161" t="s">
        <v>507</v>
      </c>
    </row>
    <row r="527" spans="1:14">
      <c r="A527" s="23" t="s">
        <v>320</v>
      </c>
      <c r="B527" s="23" t="s">
        <v>301</v>
      </c>
      <c r="C527" s="23">
        <v>2015</v>
      </c>
      <c r="D527" s="23" t="s">
        <v>302</v>
      </c>
      <c r="E527" s="23" t="s">
        <v>303</v>
      </c>
      <c r="F527" s="23" t="s">
        <v>304</v>
      </c>
      <c r="G527" s="23" t="s">
        <v>268</v>
      </c>
      <c r="H527" s="23" t="s">
        <v>156</v>
      </c>
      <c r="I527" s="23" t="s">
        <v>157</v>
      </c>
      <c r="J527" s="23">
        <v>1.21</v>
      </c>
      <c r="K527" s="23">
        <v>57341</v>
      </c>
      <c r="L527" s="23" t="s">
        <v>373</v>
      </c>
      <c r="M527" s="161" t="s">
        <v>507</v>
      </c>
    </row>
    <row r="528" spans="1:14">
      <c r="A528" s="23" t="s">
        <v>320</v>
      </c>
      <c r="B528" s="23" t="s">
        <v>301</v>
      </c>
      <c r="C528" s="23">
        <v>2015</v>
      </c>
      <c r="D528" s="23" t="s">
        <v>302</v>
      </c>
      <c r="E528" s="23" t="s">
        <v>303</v>
      </c>
      <c r="F528" s="23" t="s">
        <v>304</v>
      </c>
      <c r="G528" s="23" t="s">
        <v>268</v>
      </c>
      <c r="H528" s="23" t="s">
        <v>232</v>
      </c>
      <c r="I528" s="23" t="s">
        <v>233</v>
      </c>
      <c r="J528" s="23">
        <v>0</v>
      </c>
      <c r="K528" s="23">
        <v>90649.394499999995</v>
      </c>
      <c r="L528" s="23" t="s">
        <v>373</v>
      </c>
      <c r="M528" s="161" t="s">
        <v>507</v>
      </c>
    </row>
    <row r="529" spans="1:14">
      <c r="A529" s="23" t="s">
        <v>320</v>
      </c>
      <c r="B529" s="23" t="s">
        <v>321</v>
      </c>
      <c r="C529" s="23">
        <v>2015</v>
      </c>
      <c r="D529" s="23" t="s">
        <v>322</v>
      </c>
      <c r="E529" s="23" t="s">
        <v>323</v>
      </c>
      <c r="F529" s="23" t="s">
        <v>324</v>
      </c>
      <c r="G529" s="23" t="s">
        <v>268</v>
      </c>
      <c r="H529" s="23" t="s">
        <v>184</v>
      </c>
      <c r="I529" s="23" t="s">
        <v>185</v>
      </c>
      <c r="J529" s="23">
        <v>0</v>
      </c>
      <c r="K529" s="23">
        <v>55238</v>
      </c>
      <c r="L529" s="23" t="s">
        <v>372</v>
      </c>
      <c r="M529" s="161" t="s">
        <v>507</v>
      </c>
    </row>
    <row r="530" spans="1:14">
      <c r="A530" s="23" t="s">
        <v>320</v>
      </c>
      <c r="B530" s="23" t="s">
        <v>321</v>
      </c>
      <c r="C530" s="23">
        <v>2015</v>
      </c>
      <c r="D530" s="23" t="s">
        <v>327</v>
      </c>
      <c r="E530" s="23" t="s">
        <v>328</v>
      </c>
      <c r="F530" s="23" t="s">
        <v>324</v>
      </c>
      <c r="G530" s="23" t="s">
        <v>268</v>
      </c>
      <c r="H530" s="23" t="s">
        <v>184</v>
      </c>
      <c r="I530" s="23" t="s">
        <v>185</v>
      </c>
      <c r="J530" s="23">
        <v>0</v>
      </c>
      <c r="K530" s="23">
        <v>2332</v>
      </c>
      <c r="L530" s="23" t="s">
        <v>372</v>
      </c>
      <c r="M530" t="s">
        <v>508</v>
      </c>
    </row>
    <row r="531" spans="1:14">
      <c r="A531" s="23" t="s">
        <v>320</v>
      </c>
      <c r="B531" s="23" t="s">
        <v>321</v>
      </c>
      <c r="C531" s="23">
        <v>2015</v>
      </c>
      <c r="D531" s="23" t="s">
        <v>329</v>
      </c>
      <c r="E531" s="23" t="s">
        <v>330</v>
      </c>
      <c r="F531" s="23" t="s">
        <v>331</v>
      </c>
      <c r="G531" s="23" t="s">
        <v>268</v>
      </c>
      <c r="H531" s="23" t="s">
        <v>184</v>
      </c>
      <c r="I531" s="23" t="s">
        <v>185</v>
      </c>
      <c r="J531" s="23">
        <v>0</v>
      </c>
      <c r="K531" s="23">
        <v>204270</v>
      </c>
      <c r="L531" s="23" t="s">
        <v>373</v>
      </c>
      <c r="M531" t="s">
        <v>507</v>
      </c>
    </row>
    <row r="532" spans="1:14">
      <c r="A532" s="23" t="s">
        <v>320</v>
      </c>
      <c r="B532" s="23" t="s">
        <v>321</v>
      </c>
      <c r="C532" s="23">
        <v>2015</v>
      </c>
      <c r="D532" s="23" t="s">
        <v>322</v>
      </c>
      <c r="E532" s="23" t="s">
        <v>323</v>
      </c>
      <c r="F532" s="23" t="s">
        <v>324</v>
      </c>
      <c r="G532" s="23" t="s">
        <v>268</v>
      </c>
      <c r="H532" s="23" t="s">
        <v>182</v>
      </c>
      <c r="I532" s="23" t="s">
        <v>183</v>
      </c>
      <c r="J532" s="23">
        <v>0</v>
      </c>
      <c r="K532" s="23">
        <v>3738</v>
      </c>
      <c r="L532" s="23" t="s">
        <v>372</v>
      </c>
      <c r="M532" s="161" t="s">
        <v>507</v>
      </c>
    </row>
    <row r="533" spans="1:14">
      <c r="A533" s="23" t="s">
        <v>320</v>
      </c>
      <c r="B533" s="23" t="s">
        <v>321</v>
      </c>
      <c r="C533" s="23">
        <v>2015</v>
      </c>
      <c r="D533" s="23" t="s">
        <v>322</v>
      </c>
      <c r="E533" s="23" t="s">
        <v>323</v>
      </c>
      <c r="F533" s="23" t="s">
        <v>324</v>
      </c>
      <c r="G533" s="23" t="s">
        <v>268</v>
      </c>
      <c r="H533" s="23" t="s">
        <v>208</v>
      </c>
      <c r="I533" s="23" t="s">
        <v>209</v>
      </c>
      <c r="J533" s="23">
        <v>0</v>
      </c>
      <c r="K533" s="23">
        <v>2049</v>
      </c>
      <c r="L533" s="23" t="s">
        <v>372</v>
      </c>
      <c r="M533" s="161" t="s">
        <v>507</v>
      </c>
    </row>
    <row r="534" spans="1:14">
      <c r="A534" s="23" t="s">
        <v>320</v>
      </c>
      <c r="B534" s="23" t="s">
        <v>321</v>
      </c>
      <c r="C534" s="23">
        <v>2015</v>
      </c>
      <c r="D534" s="23" t="s">
        <v>322</v>
      </c>
      <c r="E534" s="23" t="s">
        <v>323</v>
      </c>
      <c r="F534" s="23" t="s">
        <v>324</v>
      </c>
      <c r="G534" s="23" t="s">
        <v>268</v>
      </c>
      <c r="H534" s="23" t="s">
        <v>194</v>
      </c>
      <c r="I534" s="23" t="s">
        <v>195</v>
      </c>
      <c r="J534" s="23">
        <v>0</v>
      </c>
      <c r="K534" s="23">
        <v>1598</v>
      </c>
      <c r="L534" s="23" t="s">
        <v>372</v>
      </c>
      <c r="M534" s="161" t="s">
        <v>507</v>
      </c>
    </row>
    <row r="535" spans="1:14">
      <c r="A535" s="23" t="s">
        <v>320</v>
      </c>
      <c r="B535" s="23" t="s">
        <v>321</v>
      </c>
      <c r="C535" s="23">
        <v>2015</v>
      </c>
      <c r="D535" s="23" t="s">
        <v>322</v>
      </c>
      <c r="E535" s="23" t="s">
        <v>323</v>
      </c>
      <c r="F535" s="23" t="s">
        <v>324</v>
      </c>
      <c r="G535" s="23" t="s">
        <v>268</v>
      </c>
      <c r="H535" s="23" t="s">
        <v>174</v>
      </c>
      <c r="I535" s="23" t="s">
        <v>175</v>
      </c>
      <c r="J535" s="23">
        <v>0</v>
      </c>
      <c r="K535" s="23">
        <v>321166</v>
      </c>
      <c r="L535" s="23" t="s">
        <v>372</v>
      </c>
      <c r="M535" s="161" t="s">
        <v>507</v>
      </c>
    </row>
    <row r="536" spans="1:14">
      <c r="A536" s="23" t="s">
        <v>320</v>
      </c>
      <c r="B536" s="23" t="s">
        <v>321</v>
      </c>
      <c r="C536" s="23">
        <v>2015</v>
      </c>
      <c r="D536" s="23" t="s">
        <v>322</v>
      </c>
      <c r="E536" s="23" t="s">
        <v>323</v>
      </c>
      <c r="F536" s="23" t="s">
        <v>324</v>
      </c>
      <c r="G536" s="23" t="s">
        <v>268</v>
      </c>
      <c r="H536" s="23" t="s">
        <v>176</v>
      </c>
      <c r="I536" s="23" t="s">
        <v>293</v>
      </c>
      <c r="J536" s="23">
        <v>0</v>
      </c>
      <c r="K536" s="23">
        <v>39120</v>
      </c>
      <c r="L536" s="23" t="s">
        <v>372</v>
      </c>
      <c r="M536" s="161" t="s">
        <v>507</v>
      </c>
    </row>
    <row r="537" spans="1:14">
      <c r="A537" s="23" t="s">
        <v>320</v>
      </c>
      <c r="B537" s="23" t="s">
        <v>321</v>
      </c>
      <c r="C537" s="23">
        <v>2015</v>
      </c>
      <c r="D537" s="23" t="s">
        <v>322</v>
      </c>
      <c r="E537" s="23" t="s">
        <v>323</v>
      </c>
      <c r="F537" s="23" t="s">
        <v>324</v>
      </c>
      <c r="G537" s="23" t="s">
        <v>268</v>
      </c>
      <c r="H537" s="23" t="s">
        <v>186</v>
      </c>
      <c r="I537" s="23" t="s">
        <v>187</v>
      </c>
      <c r="J537" s="23">
        <v>0</v>
      </c>
      <c r="K537" s="23">
        <v>1156</v>
      </c>
      <c r="L537" s="23" t="s">
        <v>372</v>
      </c>
      <c r="M537" s="161" t="s">
        <v>507</v>
      </c>
    </row>
    <row r="538" spans="1:14">
      <c r="A538" s="23" t="s">
        <v>320</v>
      </c>
      <c r="B538" s="23" t="s">
        <v>357</v>
      </c>
      <c r="C538" s="23">
        <v>2015</v>
      </c>
      <c r="D538" s="23" t="s">
        <v>361</v>
      </c>
      <c r="E538" s="23" t="s">
        <v>362</v>
      </c>
      <c r="F538" s="23" t="s">
        <v>363</v>
      </c>
      <c r="G538" s="23" t="s">
        <v>268</v>
      </c>
      <c r="H538" s="23" t="s">
        <v>232</v>
      </c>
      <c r="I538" s="23" t="s">
        <v>233</v>
      </c>
      <c r="J538" s="23">
        <v>0</v>
      </c>
      <c r="K538" s="23">
        <v>169487.9228</v>
      </c>
      <c r="L538" s="23" t="s">
        <v>377</v>
      </c>
      <c r="N538" s="23"/>
    </row>
    <row r="539" spans="1:14">
      <c r="A539" s="23" t="s">
        <v>320</v>
      </c>
      <c r="B539" s="23" t="s">
        <v>321</v>
      </c>
      <c r="C539" s="23">
        <v>2015</v>
      </c>
      <c r="D539" s="23" t="s">
        <v>322</v>
      </c>
      <c r="E539" s="23" t="s">
        <v>323</v>
      </c>
      <c r="F539" s="23" t="s">
        <v>324</v>
      </c>
      <c r="G539" s="23" t="s">
        <v>268</v>
      </c>
      <c r="H539" s="23" t="s">
        <v>192</v>
      </c>
      <c r="I539" s="23" t="s">
        <v>193</v>
      </c>
      <c r="J539" s="23">
        <v>0</v>
      </c>
      <c r="K539" s="23">
        <v>7754</v>
      </c>
      <c r="L539" s="23" t="s">
        <v>372</v>
      </c>
      <c r="M539" s="161" t="s">
        <v>507</v>
      </c>
    </row>
    <row r="540" spans="1:14">
      <c r="A540" s="23" t="s">
        <v>320</v>
      </c>
      <c r="B540" s="23" t="s">
        <v>321</v>
      </c>
      <c r="C540" s="23">
        <v>2015</v>
      </c>
      <c r="D540" s="23" t="s">
        <v>322</v>
      </c>
      <c r="E540" s="23" t="s">
        <v>323</v>
      </c>
      <c r="F540" s="23" t="s">
        <v>324</v>
      </c>
      <c r="G540" s="23" t="s">
        <v>268</v>
      </c>
      <c r="H540" s="23" t="s">
        <v>188</v>
      </c>
      <c r="I540" s="23" t="s">
        <v>189</v>
      </c>
      <c r="J540" s="23">
        <v>0</v>
      </c>
      <c r="K540" s="23">
        <v>25261</v>
      </c>
      <c r="L540" s="23" t="s">
        <v>372</v>
      </c>
      <c r="M540" s="161" t="s">
        <v>507</v>
      </c>
    </row>
    <row r="541" spans="1:14">
      <c r="A541" s="23" t="s">
        <v>320</v>
      </c>
      <c r="B541" s="23" t="s">
        <v>321</v>
      </c>
      <c r="C541" s="23">
        <v>2015</v>
      </c>
      <c r="D541" s="23" t="s">
        <v>322</v>
      </c>
      <c r="E541" s="23" t="s">
        <v>323</v>
      </c>
      <c r="F541" s="23" t="s">
        <v>324</v>
      </c>
      <c r="G541" s="23" t="s">
        <v>268</v>
      </c>
      <c r="H541" s="23" t="s">
        <v>153</v>
      </c>
      <c r="I541" s="23" t="s">
        <v>154</v>
      </c>
      <c r="J541" s="23">
        <v>0</v>
      </c>
      <c r="K541" s="23">
        <v>468373</v>
      </c>
      <c r="L541" s="23" t="s">
        <v>372</v>
      </c>
      <c r="M541" s="161" t="s">
        <v>507</v>
      </c>
    </row>
    <row r="542" spans="1:14">
      <c r="A542" s="23" t="s">
        <v>320</v>
      </c>
      <c r="B542" s="23" t="s">
        <v>321</v>
      </c>
      <c r="C542" s="23">
        <v>2015</v>
      </c>
      <c r="D542" s="23" t="s">
        <v>322</v>
      </c>
      <c r="E542" s="23" t="s">
        <v>323</v>
      </c>
      <c r="F542" s="23" t="s">
        <v>324</v>
      </c>
      <c r="G542" s="23" t="s">
        <v>268</v>
      </c>
      <c r="H542" s="23" t="s">
        <v>131</v>
      </c>
      <c r="I542" s="23" t="s">
        <v>132</v>
      </c>
      <c r="J542" s="23">
        <v>0</v>
      </c>
      <c r="K542" s="23">
        <v>5607</v>
      </c>
      <c r="L542" s="23" t="s">
        <v>372</v>
      </c>
      <c r="M542" s="161" t="s">
        <v>507</v>
      </c>
    </row>
    <row r="543" spans="1:14">
      <c r="A543" s="23" t="s">
        <v>320</v>
      </c>
      <c r="B543" s="23" t="s">
        <v>321</v>
      </c>
      <c r="C543" s="23">
        <v>2015</v>
      </c>
      <c r="D543" s="23" t="s">
        <v>322</v>
      </c>
      <c r="E543" s="23" t="s">
        <v>323</v>
      </c>
      <c r="F543" s="23" t="s">
        <v>324</v>
      </c>
      <c r="G543" s="23" t="s">
        <v>268</v>
      </c>
      <c r="H543" s="23" t="s">
        <v>158</v>
      </c>
      <c r="I543" s="23" t="s">
        <v>159</v>
      </c>
      <c r="J543" s="23">
        <v>0</v>
      </c>
      <c r="K543" s="23">
        <v>243308</v>
      </c>
      <c r="L543" s="23" t="s">
        <v>372</v>
      </c>
      <c r="M543" s="161" t="s">
        <v>507</v>
      </c>
    </row>
    <row r="544" spans="1:14">
      <c r="A544" s="23" t="s">
        <v>320</v>
      </c>
      <c r="B544" s="23" t="s">
        <v>321</v>
      </c>
      <c r="C544" s="23">
        <v>2015</v>
      </c>
      <c r="D544" s="23" t="s">
        <v>332</v>
      </c>
      <c r="E544" s="23" t="s">
        <v>333</v>
      </c>
      <c r="F544" s="23" t="s">
        <v>334</v>
      </c>
      <c r="G544" s="23" t="s">
        <v>268</v>
      </c>
      <c r="H544" s="23" t="s">
        <v>143</v>
      </c>
      <c r="I544" s="23" t="s">
        <v>144</v>
      </c>
      <c r="J544" s="23">
        <v>0</v>
      </c>
      <c r="K544" s="23">
        <v>92371</v>
      </c>
      <c r="L544" s="23" t="s">
        <v>377</v>
      </c>
    </row>
    <row r="545" spans="1:14">
      <c r="A545" s="23" t="s">
        <v>320</v>
      </c>
      <c r="B545" s="23" t="s">
        <v>321</v>
      </c>
      <c r="C545" s="23">
        <v>2015</v>
      </c>
      <c r="D545" s="23" t="s">
        <v>322</v>
      </c>
      <c r="E545" s="23" t="s">
        <v>323</v>
      </c>
      <c r="F545" s="23" t="s">
        <v>324</v>
      </c>
      <c r="G545" s="23" t="s">
        <v>268</v>
      </c>
      <c r="H545" s="23" t="s">
        <v>180</v>
      </c>
      <c r="I545" s="23" t="s">
        <v>181</v>
      </c>
      <c r="J545" s="23">
        <v>0</v>
      </c>
      <c r="K545" s="23">
        <v>12380</v>
      </c>
      <c r="L545" s="23" t="s">
        <v>372</v>
      </c>
      <c r="M545" s="161" t="s">
        <v>507</v>
      </c>
      <c r="N545" s="23"/>
    </row>
    <row r="546" spans="1:14">
      <c r="A546" s="23" t="s">
        <v>320</v>
      </c>
      <c r="B546" s="23" t="s">
        <v>321</v>
      </c>
      <c r="C546" s="23">
        <v>2015</v>
      </c>
      <c r="D546" s="23" t="s">
        <v>332</v>
      </c>
      <c r="E546" s="23" t="s">
        <v>333</v>
      </c>
      <c r="F546" s="23" t="s">
        <v>334</v>
      </c>
      <c r="G546" s="23" t="s">
        <v>268</v>
      </c>
      <c r="H546" s="23" t="s">
        <v>182</v>
      </c>
      <c r="I546" s="23" t="s">
        <v>183</v>
      </c>
      <c r="J546" s="23">
        <v>0</v>
      </c>
      <c r="K546" s="23">
        <v>834</v>
      </c>
      <c r="L546" s="23" t="s">
        <v>377</v>
      </c>
    </row>
    <row r="547" spans="1:14">
      <c r="A547" s="23" t="s">
        <v>320</v>
      </c>
      <c r="B547" s="23" t="s">
        <v>321</v>
      </c>
      <c r="C547" s="23">
        <v>2015</v>
      </c>
      <c r="D547" s="23" t="s">
        <v>332</v>
      </c>
      <c r="E547" s="23" t="s">
        <v>333</v>
      </c>
      <c r="F547" s="23" t="s">
        <v>334</v>
      </c>
      <c r="G547" s="23" t="s">
        <v>268</v>
      </c>
      <c r="H547" s="23" t="s">
        <v>180</v>
      </c>
      <c r="I547" s="23" t="s">
        <v>181</v>
      </c>
      <c r="J547" s="23">
        <v>0</v>
      </c>
      <c r="K547" s="23">
        <v>141</v>
      </c>
      <c r="L547" s="23" t="s">
        <v>377</v>
      </c>
    </row>
    <row r="548" spans="1:14">
      <c r="A548" s="23" t="s">
        <v>320</v>
      </c>
      <c r="B548" s="23" t="s">
        <v>321</v>
      </c>
      <c r="C548" s="23">
        <v>2015</v>
      </c>
      <c r="D548" s="23" t="s">
        <v>332</v>
      </c>
      <c r="E548" s="23" t="s">
        <v>333</v>
      </c>
      <c r="F548" s="23" t="s">
        <v>334</v>
      </c>
      <c r="G548" s="23" t="s">
        <v>268</v>
      </c>
      <c r="H548" s="23" t="s">
        <v>214</v>
      </c>
      <c r="I548" s="23" t="s">
        <v>215</v>
      </c>
      <c r="J548" s="23">
        <v>0</v>
      </c>
      <c r="K548" s="23">
        <v>509</v>
      </c>
      <c r="L548" s="23" t="s">
        <v>377</v>
      </c>
    </row>
    <row r="549" spans="1:14">
      <c r="A549" s="23" t="s">
        <v>320</v>
      </c>
      <c r="B549" s="23" t="s">
        <v>321</v>
      </c>
      <c r="C549" s="23">
        <v>2015</v>
      </c>
      <c r="D549" s="23" t="s">
        <v>332</v>
      </c>
      <c r="E549" s="23" t="s">
        <v>333</v>
      </c>
      <c r="F549" s="23" t="s">
        <v>334</v>
      </c>
      <c r="G549" s="23" t="s">
        <v>268</v>
      </c>
      <c r="H549" s="23" t="s">
        <v>170</v>
      </c>
      <c r="I549" s="23" t="s">
        <v>171</v>
      </c>
      <c r="J549" s="23">
        <v>0</v>
      </c>
      <c r="K549" s="23">
        <v>11883</v>
      </c>
      <c r="L549" s="23" t="s">
        <v>377</v>
      </c>
    </row>
    <row r="550" spans="1:14">
      <c r="A550" s="23" t="s">
        <v>320</v>
      </c>
      <c r="B550" s="23" t="s">
        <v>321</v>
      </c>
      <c r="C550" s="23">
        <v>2015</v>
      </c>
      <c r="D550" s="23" t="s">
        <v>332</v>
      </c>
      <c r="E550" s="23" t="s">
        <v>333</v>
      </c>
      <c r="F550" s="23" t="s">
        <v>334</v>
      </c>
      <c r="G550" s="23" t="s">
        <v>268</v>
      </c>
      <c r="H550" s="23" t="s">
        <v>131</v>
      </c>
      <c r="I550" s="23" t="s">
        <v>132</v>
      </c>
      <c r="J550" s="23">
        <v>0</v>
      </c>
      <c r="K550" s="23">
        <v>822</v>
      </c>
      <c r="L550" s="23" t="s">
        <v>377</v>
      </c>
    </row>
    <row r="551" spans="1:14">
      <c r="A551" s="23" t="s">
        <v>320</v>
      </c>
      <c r="B551" s="23" t="s">
        <v>321</v>
      </c>
      <c r="C551" s="23">
        <v>2015</v>
      </c>
      <c r="D551" s="23" t="s">
        <v>332</v>
      </c>
      <c r="E551" s="23" t="s">
        <v>333</v>
      </c>
      <c r="F551" s="23" t="s">
        <v>334</v>
      </c>
      <c r="G551" s="23" t="s">
        <v>268</v>
      </c>
      <c r="H551" s="23" t="s">
        <v>153</v>
      </c>
      <c r="I551" s="23" t="s">
        <v>154</v>
      </c>
      <c r="J551" s="23">
        <v>0</v>
      </c>
      <c r="K551" s="23">
        <v>92371</v>
      </c>
      <c r="L551" s="23" t="s">
        <v>377</v>
      </c>
    </row>
    <row r="552" spans="1:14">
      <c r="A552" s="23" t="s">
        <v>320</v>
      </c>
      <c r="B552" s="23" t="s">
        <v>321</v>
      </c>
      <c r="C552" s="23">
        <v>2015</v>
      </c>
      <c r="D552" s="23" t="s">
        <v>332</v>
      </c>
      <c r="E552" s="23" t="s">
        <v>333</v>
      </c>
      <c r="F552" s="23" t="s">
        <v>334</v>
      </c>
      <c r="G552" s="23" t="s">
        <v>268</v>
      </c>
      <c r="H552" s="23" t="s">
        <v>174</v>
      </c>
      <c r="I552" s="23" t="s">
        <v>175</v>
      </c>
      <c r="J552" s="23">
        <v>0</v>
      </c>
      <c r="K552" s="23">
        <v>77853</v>
      </c>
      <c r="L552" s="23" t="s">
        <v>377</v>
      </c>
    </row>
    <row r="553" spans="1:14">
      <c r="A553" s="23" t="s">
        <v>320</v>
      </c>
      <c r="B553" s="23" t="s">
        <v>321</v>
      </c>
      <c r="C553" s="23">
        <v>2015</v>
      </c>
      <c r="D553" s="23" t="s">
        <v>332</v>
      </c>
      <c r="E553" s="23" t="s">
        <v>333</v>
      </c>
      <c r="F553" s="23" t="s">
        <v>334</v>
      </c>
      <c r="G553" s="23" t="s">
        <v>268</v>
      </c>
      <c r="H553" s="23" t="s">
        <v>250</v>
      </c>
      <c r="I553" s="23" t="s">
        <v>251</v>
      </c>
      <c r="J553" s="23">
        <v>0</v>
      </c>
      <c r="K553" s="23">
        <v>400</v>
      </c>
      <c r="L553" s="23" t="s">
        <v>377</v>
      </c>
    </row>
    <row r="554" spans="1:14">
      <c r="A554" s="23" t="s">
        <v>320</v>
      </c>
      <c r="B554" s="23" t="s">
        <v>321</v>
      </c>
      <c r="C554" s="23">
        <v>2015</v>
      </c>
      <c r="D554" s="23" t="s">
        <v>332</v>
      </c>
      <c r="E554" s="23" t="s">
        <v>333</v>
      </c>
      <c r="F554" s="23" t="s">
        <v>334</v>
      </c>
      <c r="G554" s="23" t="s">
        <v>268</v>
      </c>
      <c r="H554" s="23" t="s">
        <v>158</v>
      </c>
      <c r="I554" s="23" t="s">
        <v>159</v>
      </c>
      <c r="J554" s="23">
        <v>0</v>
      </c>
      <c r="K554" s="23">
        <v>58980</v>
      </c>
      <c r="L554" s="23" t="s">
        <v>377</v>
      </c>
    </row>
    <row r="555" spans="1:14">
      <c r="A555" s="23" t="s">
        <v>320</v>
      </c>
      <c r="B555" s="23" t="s">
        <v>321</v>
      </c>
      <c r="C555" s="23">
        <v>2015</v>
      </c>
      <c r="D555" s="23" t="s">
        <v>332</v>
      </c>
      <c r="E555" s="23" t="s">
        <v>333</v>
      </c>
      <c r="F555" s="23" t="s">
        <v>334</v>
      </c>
      <c r="G555" s="23" t="s">
        <v>268</v>
      </c>
      <c r="H555" s="23" t="s">
        <v>127</v>
      </c>
      <c r="I555" s="23" t="s">
        <v>128</v>
      </c>
      <c r="J555" s="23">
        <v>0</v>
      </c>
      <c r="K555" s="23">
        <v>91549</v>
      </c>
      <c r="L555" s="23" t="s">
        <v>377</v>
      </c>
    </row>
    <row r="556" spans="1:14">
      <c r="A556" s="23" t="s">
        <v>320</v>
      </c>
      <c r="B556" s="23" t="s">
        <v>321</v>
      </c>
      <c r="C556" s="23">
        <v>2015</v>
      </c>
      <c r="D556" s="23" t="s">
        <v>332</v>
      </c>
      <c r="E556" s="23" t="s">
        <v>333</v>
      </c>
      <c r="F556" s="23" t="s">
        <v>334</v>
      </c>
      <c r="G556" s="23" t="s">
        <v>268</v>
      </c>
      <c r="H556" s="23" t="s">
        <v>226</v>
      </c>
      <c r="I556" s="23" t="s">
        <v>227</v>
      </c>
      <c r="J556" s="23">
        <v>0</v>
      </c>
      <c r="K556" s="23">
        <v>96430</v>
      </c>
      <c r="L556" s="23" t="s">
        <v>377</v>
      </c>
    </row>
    <row r="557" spans="1:14">
      <c r="A557" s="23" t="s">
        <v>320</v>
      </c>
      <c r="B557" s="23" t="s">
        <v>321</v>
      </c>
      <c r="C557" s="23">
        <v>2015</v>
      </c>
      <c r="D557" s="23" t="s">
        <v>332</v>
      </c>
      <c r="E557" s="23" t="s">
        <v>333</v>
      </c>
      <c r="F557" s="23" t="s">
        <v>334</v>
      </c>
      <c r="G557" s="23" t="s">
        <v>268</v>
      </c>
      <c r="H557" s="23" t="s">
        <v>224</v>
      </c>
      <c r="I557" s="23" t="s">
        <v>225</v>
      </c>
      <c r="J557" s="23">
        <v>0</v>
      </c>
      <c r="K557" s="23">
        <v>10057</v>
      </c>
      <c r="L557" s="23" t="s">
        <v>377</v>
      </c>
    </row>
    <row r="558" spans="1:14">
      <c r="A558" s="23" t="s">
        <v>320</v>
      </c>
      <c r="B558" s="23" t="s">
        <v>321</v>
      </c>
      <c r="C558" s="23">
        <v>2015</v>
      </c>
      <c r="D558" s="23" t="s">
        <v>332</v>
      </c>
      <c r="E558" s="23" t="s">
        <v>333</v>
      </c>
      <c r="F558" s="23" t="s">
        <v>334</v>
      </c>
      <c r="G558" s="23" t="s">
        <v>268</v>
      </c>
      <c r="H558" s="23" t="s">
        <v>190</v>
      </c>
      <c r="I558" s="23" t="s">
        <v>191</v>
      </c>
      <c r="J558" s="23">
        <v>0</v>
      </c>
      <c r="K558" s="23">
        <v>84</v>
      </c>
      <c r="L558" s="23" t="s">
        <v>377</v>
      </c>
    </row>
    <row r="559" spans="1:14">
      <c r="A559" s="23" t="s">
        <v>320</v>
      </c>
      <c r="B559" s="23" t="s">
        <v>321</v>
      </c>
      <c r="C559" s="23">
        <v>2015</v>
      </c>
      <c r="D559" s="23" t="s">
        <v>332</v>
      </c>
      <c r="E559" s="23" t="s">
        <v>333</v>
      </c>
      <c r="F559" s="23" t="s">
        <v>334</v>
      </c>
      <c r="G559" s="23" t="s">
        <v>268</v>
      </c>
      <c r="H559" s="23" t="s">
        <v>230</v>
      </c>
      <c r="I559" s="23" t="s">
        <v>231</v>
      </c>
      <c r="J559" s="23">
        <v>0</v>
      </c>
      <c r="K559" s="23">
        <v>400</v>
      </c>
      <c r="L559" s="23" t="s">
        <v>377</v>
      </c>
    </row>
    <row r="560" spans="1:14">
      <c r="A560" s="23" t="s">
        <v>320</v>
      </c>
      <c r="B560" s="23" t="s">
        <v>321</v>
      </c>
      <c r="C560" s="23">
        <v>2015</v>
      </c>
      <c r="D560" s="23" t="s">
        <v>322</v>
      </c>
      <c r="E560" s="23" t="s">
        <v>323</v>
      </c>
      <c r="F560" s="23" t="s">
        <v>324</v>
      </c>
      <c r="G560" s="23" t="s">
        <v>268</v>
      </c>
      <c r="H560" s="23" t="s">
        <v>17</v>
      </c>
      <c r="I560" s="23" t="s">
        <v>18</v>
      </c>
      <c r="J560" s="23">
        <v>0.5</v>
      </c>
      <c r="K560" s="23">
        <v>21468</v>
      </c>
      <c r="L560" s="23" t="s">
        <v>372</v>
      </c>
      <c r="M560" s="161" t="s">
        <v>507</v>
      </c>
      <c r="N560" s="23"/>
    </row>
    <row r="561" spans="1:14">
      <c r="A561" s="23" t="s">
        <v>320</v>
      </c>
      <c r="B561" s="23" t="s">
        <v>321</v>
      </c>
      <c r="C561" s="23">
        <v>2015</v>
      </c>
      <c r="D561" s="23" t="s">
        <v>332</v>
      </c>
      <c r="E561" s="23" t="s">
        <v>333</v>
      </c>
      <c r="F561" s="23" t="s">
        <v>334</v>
      </c>
      <c r="G561" s="23" t="s">
        <v>268</v>
      </c>
      <c r="H561" s="23" t="s">
        <v>234</v>
      </c>
      <c r="I561" s="23" t="s">
        <v>235</v>
      </c>
      <c r="J561" s="23">
        <v>0</v>
      </c>
      <c r="K561" s="23">
        <v>92371</v>
      </c>
      <c r="L561" s="23" t="s">
        <v>377</v>
      </c>
    </row>
    <row r="562" spans="1:14">
      <c r="A562" s="23" t="s">
        <v>320</v>
      </c>
      <c r="B562" s="23" t="s">
        <v>321</v>
      </c>
      <c r="C562" s="23">
        <v>2015</v>
      </c>
      <c r="D562" s="23" t="s">
        <v>332</v>
      </c>
      <c r="E562" s="23" t="s">
        <v>333</v>
      </c>
      <c r="F562" s="23" t="s">
        <v>334</v>
      </c>
      <c r="G562" s="23" t="s">
        <v>268</v>
      </c>
      <c r="H562" s="23" t="s">
        <v>236</v>
      </c>
      <c r="I562" s="23" t="s">
        <v>237</v>
      </c>
      <c r="J562" s="23">
        <v>0</v>
      </c>
      <c r="K562" s="23">
        <v>-4459</v>
      </c>
      <c r="L562" s="23" t="s">
        <v>377</v>
      </c>
    </row>
    <row r="563" spans="1:14">
      <c r="A563" s="23" t="s">
        <v>320</v>
      </c>
      <c r="B563" s="23" t="s">
        <v>321</v>
      </c>
      <c r="C563" s="23">
        <v>2015</v>
      </c>
      <c r="D563" s="23" t="s">
        <v>332</v>
      </c>
      <c r="E563" s="23" t="s">
        <v>333</v>
      </c>
      <c r="F563" s="23" t="s">
        <v>334</v>
      </c>
      <c r="G563" s="23" t="s">
        <v>268</v>
      </c>
      <c r="H563" s="23" t="s">
        <v>166</v>
      </c>
      <c r="I563" s="23" t="s">
        <v>167</v>
      </c>
      <c r="J563" s="23">
        <v>0</v>
      </c>
      <c r="K563" s="23">
        <v>58980</v>
      </c>
      <c r="L563" s="23" t="s">
        <v>377</v>
      </c>
    </row>
    <row r="564" spans="1:14">
      <c r="A564" s="23" t="s">
        <v>320</v>
      </c>
      <c r="B564" s="23" t="s">
        <v>321</v>
      </c>
      <c r="C564" s="23">
        <v>2015</v>
      </c>
      <c r="D564" s="23" t="s">
        <v>332</v>
      </c>
      <c r="E564" s="23" t="s">
        <v>333</v>
      </c>
      <c r="F564" s="23" t="s">
        <v>334</v>
      </c>
      <c r="G564" s="23" t="s">
        <v>268</v>
      </c>
      <c r="H564" s="23" t="s">
        <v>168</v>
      </c>
      <c r="I564" s="23" t="s">
        <v>169</v>
      </c>
      <c r="J564" s="23">
        <v>0</v>
      </c>
      <c r="K564" s="23">
        <v>6990</v>
      </c>
      <c r="L564" s="23" t="s">
        <v>377</v>
      </c>
    </row>
    <row r="565" spans="1:14">
      <c r="A565" s="23" t="s">
        <v>320</v>
      </c>
      <c r="B565" s="23" t="s">
        <v>321</v>
      </c>
      <c r="C565" s="23">
        <v>2015</v>
      </c>
      <c r="D565" s="23" t="s">
        <v>332</v>
      </c>
      <c r="E565" s="23" t="s">
        <v>333</v>
      </c>
      <c r="F565" s="23" t="s">
        <v>334</v>
      </c>
      <c r="G565" s="23" t="s">
        <v>268</v>
      </c>
      <c r="H565" s="23" t="s">
        <v>0</v>
      </c>
      <c r="I565" s="23" t="s">
        <v>1</v>
      </c>
      <c r="J565" s="23">
        <v>0.04</v>
      </c>
      <c r="K565" s="23">
        <v>2290</v>
      </c>
      <c r="L565" s="23" t="s">
        <v>377</v>
      </c>
    </row>
    <row r="566" spans="1:14">
      <c r="A566" s="23" t="s">
        <v>320</v>
      </c>
      <c r="B566" s="23" t="s">
        <v>321</v>
      </c>
      <c r="C566" s="23">
        <v>2015</v>
      </c>
      <c r="D566" s="23" t="s">
        <v>332</v>
      </c>
      <c r="E566" s="23" t="s">
        <v>333</v>
      </c>
      <c r="F566" s="23" t="s">
        <v>334</v>
      </c>
      <c r="G566" s="23" t="s">
        <v>268</v>
      </c>
      <c r="H566" s="23" t="s">
        <v>2</v>
      </c>
      <c r="I566" s="23" t="s">
        <v>3</v>
      </c>
      <c r="J566" s="23">
        <v>0.1</v>
      </c>
      <c r="K566" s="23">
        <v>10075</v>
      </c>
      <c r="L566" s="23" t="s">
        <v>377</v>
      </c>
    </row>
    <row r="567" spans="1:14">
      <c r="A567" s="23" t="s">
        <v>320</v>
      </c>
      <c r="B567" s="23" t="s">
        <v>321</v>
      </c>
      <c r="C567" s="23">
        <v>2015</v>
      </c>
      <c r="D567" s="23" t="s">
        <v>332</v>
      </c>
      <c r="E567" s="23" t="s">
        <v>333</v>
      </c>
      <c r="F567" s="23" t="s">
        <v>334</v>
      </c>
      <c r="G567" s="23" t="s">
        <v>268</v>
      </c>
      <c r="H567" s="23" t="s">
        <v>9</v>
      </c>
      <c r="I567" s="23" t="s">
        <v>10</v>
      </c>
      <c r="J567" s="23">
        <v>1</v>
      </c>
      <c r="K567" s="23">
        <v>39867</v>
      </c>
      <c r="L567" s="23" t="s">
        <v>377</v>
      </c>
    </row>
    <row r="568" spans="1:14">
      <c r="A568" s="23" t="s">
        <v>320</v>
      </c>
      <c r="B568" s="23" t="s">
        <v>321</v>
      </c>
      <c r="C568" s="23">
        <v>2015</v>
      </c>
      <c r="D568" s="23" t="s">
        <v>332</v>
      </c>
      <c r="E568" s="23" t="s">
        <v>333</v>
      </c>
      <c r="F568" s="23" t="s">
        <v>334</v>
      </c>
      <c r="G568" s="23" t="s">
        <v>268</v>
      </c>
      <c r="H568" s="23" t="s">
        <v>13</v>
      </c>
      <c r="I568" s="23" t="s">
        <v>14</v>
      </c>
      <c r="J568" s="23">
        <v>0.22</v>
      </c>
      <c r="K568" s="23">
        <v>6748</v>
      </c>
      <c r="L568" s="23" t="s">
        <v>377</v>
      </c>
    </row>
    <row r="569" spans="1:14">
      <c r="A569" s="23" t="s">
        <v>320</v>
      </c>
      <c r="B569" s="23" t="s">
        <v>321</v>
      </c>
      <c r="C569" s="23">
        <v>2015</v>
      </c>
      <c r="D569" s="23" t="s">
        <v>332</v>
      </c>
      <c r="E569" s="23" t="s">
        <v>333</v>
      </c>
      <c r="F569" s="23" t="s">
        <v>334</v>
      </c>
      <c r="G569" s="23" t="s">
        <v>268</v>
      </c>
      <c r="H569" s="23" t="s">
        <v>208</v>
      </c>
      <c r="I569" s="23" t="s">
        <v>209</v>
      </c>
      <c r="J569" s="23">
        <v>0</v>
      </c>
      <c r="K569" s="23">
        <v>27</v>
      </c>
      <c r="L569" s="23" t="s">
        <v>377</v>
      </c>
      <c r="N569" s="161"/>
    </row>
    <row r="570" spans="1:14">
      <c r="A570" s="23" t="s">
        <v>320</v>
      </c>
      <c r="B570" s="23" t="s">
        <v>321</v>
      </c>
      <c r="C570" s="23">
        <v>2015</v>
      </c>
      <c r="D570" s="23" t="s">
        <v>332</v>
      </c>
      <c r="E570" s="23" t="s">
        <v>333</v>
      </c>
      <c r="F570" s="23" t="s">
        <v>334</v>
      </c>
      <c r="G570" s="23" t="s">
        <v>268</v>
      </c>
      <c r="H570" s="23" t="s">
        <v>222</v>
      </c>
      <c r="I570" s="23" t="s">
        <v>223</v>
      </c>
      <c r="J570" s="23">
        <v>0</v>
      </c>
      <c r="K570" s="23">
        <v>509</v>
      </c>
      <c r="L570" s="23" t="s">
        <v>377</v>
      </c>
    </row>
    <row r="571" spans="1:14">
      <c r="A571" s="23" t="s">
        <v>320</v>
      </c>
      <c r="B571" s="23" t="s">
        <v>321</v>
      </c>
      <c r="C571" s="23">
        <v>2015</v>
      </c>
      <c r="D571" s="23" t="s">
        <v>332</v>
      </c>
      <c r="E571" s="23" t="s">
        <v>333</v>
      </c>
      <c r="F571" s="23" t="s">
        <v>334</v>
      </c>
      <c r="G571" s="23" t="s">
        <v>268</v>
      </c>
      <c r="H571" s="23" t="s">
        <v>194</v>
      </c>
      <c r="I571" s="23" t="s">
        <v>195</v>
      </c>
      <c r="J571" s="23">
        <v>0</v>
      </c>
      <c r="K571" s="23">
        <v>5212</v>
      </c>
      <c r="L571" s="23" t="s">
        <v>377</v>
      </c>
    </row>
    <row r="572" spans="1:14">
      <c r="A572" s="23" t="s">
        <v>320</v>
      </c>
      <c r="B572" s="23" t="s">
        <v>321</v>
      </c>
      <c r="C572" s="23">
        <v>2015</v>
      </c>
      <c r="D572" s="23" t="s">
        <v>332</v>
      </c>
      <c r="E572" s="23" t="s">
        <v>333</v>
      </c>
      <c r="F572" s="23" t="s">
        <v>334</v>
      </c>
      <c r="G572" s="23" t="s">
        <v>268</v>
      </c>
      <c r="H572" s="23" t="s">
        <v>212</v>
      </c>
      <c r="I572" s="23" t="s">
        <v>213</v>
      </c>
      <c r="J572" s="23">
        <v>0</v>
      </c>
      <c r="K572" s="23">
        <v>7036</v>
      </c>
      <c r="L572" s="23" t="s">
        <v>377</v>
      </c>
    </row>
    <row r="573" spans="1:14">
      <c r="A573" s="23" t="s">
        <v>320</v>
      </c>
      <c r="B573" s="23" t="s">
        <v>321</v>
      </c>
      <c r="C573" s="23">
        <v>2015</v>
      </c>
      <c r="D573" s="23" t="s">
        <v>332</v>
      </c>
      <c r="E573" s="23" t="s">
        <v>333</v>
      </c>
      <c r="F573" s="23" t="s">
        <v>334</v>
      </c>
      <c r="G573" s="23" t="s">
        <v>268</v>
      </c>
      <c r="H573" s="23" t="s">
        <v>246</v>
      </c>
      <c r="I573" s="23" t="s">
        <v>247</v>
      </c>
      <c r="J573" s="23">
        <v>0</v>
      </c>
      <c r="K573" s="23">
        <v>400</v>
      </c>
      <c r="L573" s="23" t="s">
        <v>377</v>
      </c>
    </row>
    <row r="574" spans="1:14">
      <c r="A574" s="23" t="s">
        <v>320</v>
      </c>
      <c r="B574" s="23" t="s">
        <v>321</v>
      </c>
      <c r="C574" s="23">
        <v>2015</v>
      </c>
      <c r="D574" s="23" t="s">
        <v>332</v>
      </c>
      <c r="E574" s="23" t="s">
        <v>333</v>
      </c>
      <c r="F574" s="23" t="s">
        <v>334</v>
      </c>
      <c r="G574" s="23" t="s">
        <v>268</v>
      </c>
      <c r="H574" s="23" t="s">
        <v>156</v>
      </c>
      <c r="I574" s="23" t="s">
        <v>157</v>
      </c>
      <c r="J574" s="23">
        <v>1.36</v>
      </c>
      <c r="K574" s="23">
        <v>58980</v>
      </c>
      <c r="L574" s="23" t="s">
        <v>377</v>
      </c>
      <c r="N574" s="161"/>
    </row>
    <row r="575" spans="1:14">
      <c r="A575" s="23" t="s">
        <v>320</v>
      </c>
      <c r="B575" s="23" t="s">
        <v>321</v>
      </c>
      <c r="C575" s="23">
        <v>2015</v>
      </c>
      <c r="D575" s="23" t="s">
        <v>332</v>
      </c>
      <c r="E575" s="23" t="s">
        <v>333</v>
      </c>
      <c r="F575" s="23" t="s">
        <v>334</v>
      </c>
      <c r="G575" s="23" t="s">
        <v>268</v>
      </c>
      <c r="H575" s="23" t="s">
        <v>192</v>
      </c>
      <c r="I575" s="23" t="s">
        <v>193</v>
      </c>
      <c r="J575" s="23">
        <v>0</v>
      </c>
      <c r="K575" s="23">
        <v>1713</v>
      </c>
      <c r="L575" s="23" t="s">
        <v>377</v>
      </c>
    </row>
    <row r="576" spans="1:14">
      <c r="A576" s="23" t="s">
        <v>335</v>
      </c>
      <c r="B576" s="23" t="s">
        <v>321</v>
      </c>
      <c r="C576" s="23">
        <v>2015</v>
      </c>
      <c r="D576" s="23" t="s">
        <v>322</v>
      </c>
      <c r="E576" s="23" t="s">
        <v>323</v>
      </c>
      <c r="F576" s="23" t="s">
        <v>324</v>
      </c>
      <c r="G576" s="23" t="s">
        <v>268</v>
      </c>
      <c r="H576" s="23" t="s">
        <v>212</v>
      </c>
      <c r="I576" s="23" t="s">
        <v>213</v>
      </c>
      <c r="J576" s="23">
        <v>0</v>
      </c>
      <c r="K576" s="23">
        <v>38420</v>
      </c>
      <c r="L576" t="s">
        <v>372</v>
      </c>
      <c r="M576" s="161" t="s">
        <v>507</v>
      </c>
    </row>
    <row r="577" spans="1:14">
      <c r="A577" s="23" t="s">
        <v>335</v>
      </c>
      <c r="B577" s="23" t="s">
        <v>321</v>
      </c>
      <c r="C577" s="23">
        <v>2015</v>
      </c>
      <c r="D577" s="23" t="s">
        <v>322</v>
      </c>
      <c r="E577" s="23" t="s">
        <v>323</v>
      </c>
      <c r="F577" s="23" t="s">
        <v>324</v>
      </c>
      <c r="G577" s="23" t="s">
        <v>268</v>
      </c>
      <c r="H577" s="23" t="s">
        <v>190</v>
      </c>
      <c r="I577" s="23" t="s">
        <v>191</v>
      </c>
      <c r="J577" s="23">
        <v>0</v>
      </c>
      <c r="K577" s="23">
        <v>602</v>
      </c>
      <c r="L577" t="s">
        <v>372</v>
      </c>
      <c r="M577" s="161" t="s">
        <v>507</v>
      </c>
    </row>
    <row r="578" spans="1:14">
      <c r="A578" s="23" t="s">
        <v>335</v>
      </c>
      <c r="B578" s="23" t="s">
        <v>321</v>
      </c>
      <c r="C578" s="23">
        <v>2015</v>
      </c>
      <c r="D578" s="23" t="s">
        <v>322</v>
      </c>
      <c r="E578" s="23" t="s">
        <v>323</v>
      </c>
      <c r="F578" s="23" t="s">
        <v>324</v>
      </c>
      <c r="G578" s="23" t="s">
        <v>268</v>
      </c>
      <c r="H578" s="23" t="s">
        <v>236</v>
      </c>
      <c r="I578" s="23" t="s">
        <v>237</v>
      </c>
      <c r="J578" s="23">
        <v>0</v>
      </c>
      <c r="K578" s="23">
        <v>-7471</v>
      </c>
      <c r="L578" s="23" t="s">
        <v>372</v>
      </c>
      <c r="M578" s="161" t="s">
        <v>507</v>
      </c>
    </row>
    <row r="579" spans="1:14">
      <c r="A579" s="23" t="s">
        <v>335</v>
      </c>
      <c r="B579" s="23" t="s">
        <v>321</v>
      </c>
      <c r="C579" s="23">
        <v>2015</v>
      </c>
      <c r="D579" s="23" t="s">
        <v>322</v>
      </c>
      <c r="E579" s="23" t="s">
        <v>323</v>
      </c>
      <c r="F579" s="23" t="s">
        <v>324</v>
      </c>
      <c r="G579" s="23" t="s">
        <v>268</v>
      </c>
      <c r="H579" s="23" t="s">
        <v>127</v>
      </c>
      <c r="I579" s="23" t="s">
        <v>128</v>
      </c>
      <c r="J579" s="23">
        <v>0</v>
      </c>
      <c r="K579" s="23">
        <v>462766</v>
      </c>
      <c r="L579" s="23" t="s">
        <v>372</v>
      </c>
      <c r="M579" s="161" t="s">
        <v>507</v>
      </c>
    </row>
    <row r="580" spans="1:14">
      <c r="A580" s="23" t="s">
        <v>335</v>
      </c>
      <c r="B580" s="23" t="s">
        <v>321</v>
      </c>
      <c r="C580" s="23">
        <v>2015</v>
      </c>
      <c r="D580" s="23" t="s">
        <v>322</v>
      </c>
      <c r="E580" s="23" t="s">
        <v>323</v>
      </c>
      <c r="F580" s="23" t="s">
        <v>324</v>
      </c>
      <c r="G580" s="23" t="s">
        <v>268</v>
      </c>
      <c r="H580" s="23" t="s">
        <v>170</v>
      </c>
      <c r="I580" s="23" t="s">
        <v>171</v>
      </c>
      <c r="J580" s="23">
        <v>0</v>
      </c>
      <c r="K580" s="23">
        <v>49913</v>
      </c>
      <c r="L580" s="23" t="s">
        <v>372</v>
      </c>
      <c r="M580" s="161" t="s">
        <v>507</v>
      </c>
    </row>
    <row r="581" spans="1:14">
      <c r="A581" s="23" t="s">
        <v>335</v>
      </c>
      <c r="B581" s="23" t="s">
        <v>321</v>
      </c>
      <c r="C581" s="23">
        <v>2015</v>
      </c>
      <c r="D581" s="23" t="s">
        <v>322</v>
      </c>
      <c r="E581" s="23" t="s">
        <v>323</v>
      </c>
      <c r="F581" s="23" t="s">
        <v>324</v>
      </c>
      <c r="G581" s="23" t="s">
        <v>268</v>
      </c>
      <c r="H581" s="23" t="s">
        <v>156</v>
      </c>
      <c r="I581" s="23" t="s">
        <v>157</v>
      </c>
      <c r="J581" s="23">
        <v>6.88</v>
      </c>
      <c r="K581" s="23">
        <v>243308</v>
      </c>
      <c r="L581" s="23" t="s">
        <v>372</v>
      </c>
      <c r="M581" s="161" t="s">
        <v>507</v>
      </c>
    </row>
    <row r="582" spans="1:14">
      <c r="A582" s="23" t="s">
        <v>335</v>
      </c>
      <c r="B582" s="23" t="s">
        <v>321</v>
      </c>
      <c r="C582" s="23">
        <v>2015</v>
      </c>
      <c r="D582" s="23" t="s">
        <v>322</v>
      </c>
      <c r="E582" s="23" t="s">
        <v>323</v>
      </c>
      <c r="F582" s="23" t="s">
        <v>324</v>
      </c>
      <c r="G582" s="23" t="s">
        <v>268</v>
      </c>
      <c r="H582" s="23" t="s">
        <v>13</v>
      </c>
      <c r="I582" s="23" t="s">
        <v>14</v>
      </c>
      <c r="J582" s="23">
        <v>2.97</v>
      </c>
      <c r="K582" s="23">
        <v>91689</v>
      </c>
      <c r="L582" s="23" t="s">
        <v>372</v>
      </c>
      <c r="M582" s="161" t="s">
        <v>507</v>
      </c>
      <c r="N582" s="23"/>
    </row>
    <row r="583" spans="1:14">
      <c r="A583" s="23" t="s">
        <v>335</v>
      </c>
      <c r="B583" s="23" t="s">
        <v>321</v>
      </c>
      <c r="C583" s="23">
        <v>2015</v>
      </c>
      <c r="D583" s="23" t="s">
        <v>322</v>
      </c>
      <c r="E583" s="23" t="s">
        <v>323</v>
      </c>
      <c r="F583" s="23" t="s">
        <v>324</v>
      </c>
      <c r="G583" s="23" t="s">
        <v>268</v>
      </c>
      <c r="H583" s="23" t="s">
        <v>9</v>
      </c>
      <c r="I583" s="23" t="s">
        <v>10</v>
      </c>
      <c r="J583" s="23">
        <v>2.2400000000000002</v>
      </c>
      <c r="K583" s="23">
        <v>69487</v>
      </c>
      <c r="L583" s="23" t="s">
        <v>372</v>
      </c>
      <c r="M583" s="161" t="s">
        <v>507</v>
      </c>
    </row>
    <row r="584" spans="1:14">
      <c r="A584" s="23" t="s">
        <v>335</v>
      </c>
      <c r="B584" s="23" t="s">
        <v>321</v>
      </c>
      <c r="C584" s="23">
        <v>2015</v>
      </c>
      <c r="D584" s="23" t="s">
        <v>322</v>
      </c>
      <c r="E584" s="23" t="s">
        <v>323</v>
      </c>
      <c r="F584" s="23" t="s">
        <v>324</v>
      </c>
      <c r="G584" s="23" t="s">
        <v>268</v>
      </c>
      <c r="H584" s="23" t="s">
        <v>0</v>
      </c>
      <c r="I584" s="23" t="s">
        <v>1</v>
      </c>
      <c r="J584" s="23">
        <v>0.18</v>
      </c>
      <c r="K584" s="23">
        <v>11077</v>
      </c>
      <c r="L584" s="23" t="s">
        <v>372</v>
      </c>
      <c r="M584" s="161" t="s">
        <v>507</v>
      </c>
    </row>
    <row r="585" spans="1:14">
      <c r="A585" s="23" t="s">
        <v>335</v>
      </c>
      <c r="B585" s="23" t="s">
        <v>321</v>
      </c>
      <c r="C585" s="23">
        <v>2015</v>
      </c>
      <c r="D585" s="23" t="s">
        <v>322</v>
      </c>
      <c r="E585" s="23" t="s">
        <v>323</v>
      </c>
      <c r="F585" s="23" t="s">
        <v>324</v>
      </c>
      <c r="G585" s="23" t="s">
        <v>268</v>
      </c>
      <c r="H585" s="23" t="s">
        <v>11</v>
      </c>
      <c r="I585" s="23" t="s">
        <v>12</v>
      </c>
      <c r="J585" s="23">
        <v>0.99</v>
      </c>
      <c r="K585" s="23">
        <v>49587</v>
      </c>
      <c r="L585" s="23" t="s">
        <v>372</v>
      </c>
      <c r="M585" s="161" t="s">
        <v>507</v>
      </c>
    </row>
    <row r="586" spans="1:14">
      <c r="A586" s="23" t="s">
        <v>335</v>
      </c>
      <c r="B586" s="23" t="s">
        <v>321</v>
      </c>
      <c r="C586" s="23">
        <v>2015</v>
      </c>
      <c r="D586" s="23" t="s">
        <v>322</v>
      </c>
      <c r="E586" s="23" t="s">
        <v>323</v>
      </c>
      <c r="F586" s="23" t="s">
        <v>324</v>
      </c>
      <c r="G586" s="23" t="s">
        <v>268</v>
      </c>
      <c r="H586" s="23" t="s">
        <v>166</v>
      </c>
      <c r="I586" s="23" t="s">
        <v>167</v>
      </c>
      <c r="J586" s="23">
        <v>0</v>
      </c>
      <c r="K586" s="23">
        <v>243308</v>
      </c>
      <c r="L586" s="23" t="s">
        <v>372</v>
      </c>
      <c r="M586" s="161" t="s">
        <v>507</v>
      </c>
    </row>
    <row r="587" spans="1:14">
      <c r="A587" s="23" t="s">
        <v>335</v>
      </c>
      <c r="B587" s="23" t="s">
        <v>321</v>
      </c>
      <c r="C587" s="23">
        <v>2015</v>
      </c>
      <c r="D587" s="23" t="s">
        <v>322</v>
      </c>
      <c r="E587" s="23" t="s">
        <v>323</v>
      </c>
      <c r="F587" s="23" t="s">
        <v>324</v>
      </c>
      <c r="G587" s="23" t="s">
        <v>268</v>
      </c>
      <c r="H587" s="23" t="s">
        <v>214</v>
      </c>
      <c r="I587" s="23" t="s">
        <v>215</v>
      </c>
      <c r="J587" s="23">
        <v>0</v>
      </c>
      <c r="K587" s="23">
        <v>9420</v>
      </c>
      <c r="L587" s="23" t="s">
        <v>372</v>
      </c>
      <c r="M587" s="161" t="s">
        <v>507</v>
      </c>
    </row>
    <row r="588" spans="1:14">
      <c r="A588" s="23" t="s">
        <v>335</v>
      </c>
      <c r="B588" s="23" t="s">
        <v>321</v>
      </c>
      <c r="C588" s="23">
        <v>2015</v>
      </c>
      <c r="D588" s="23" t="s">
        <v>322</v>
      </c>
      <c r="E588" s="23" t="s">
        <v>323</v>
      </c>
      <c r="F588" s="23" t="s">
        <v>324</v>
      </c>
      <c r="G588" s="23" t="s">
        <v>268</v>
      </c>
      <c r="H588" s="23" t="s">
        <v>234</v>
      </c>
      <c r="I588" s="23" t="s">
        <v>235</v>
      </c>
      <c r="J588" s="23">
        <v>0</v>
      </c>
      <c r="K588" s="23">
        <v>468373</v>
      </c>
      <c r="L588" s="23" t="s">
        <v>372</v>
      </c>
      <c r="M588" s="161" t="s">
        <v>507</v>
      </c>
    </row>
    <row r="589" spans="1:14">
      <c r="A589" s="23" t="s">
        <v>335</v>
      </c>
      <c r="B589" s="23" t="s">
        <v>321</v>
      </c>
      <c r="C589" s="23">
        <v>2015</v>
      </c>
      <c r="D589" s="23" t="s">
        <v>322</v>
      </c>
      <c r="E589" s="23" t="s">
        <v>323</v>
      </c>
      <c r="F589" s="23" t="s">
        <v>324</v>
      </c>
      <c r="G589" s="23" t="s">
        <v>268</v>
      </c>
      <c r="H589" s="23" t="s">
        <v>230</v>
      </c>
      <c r="I589" s="23" t="s">
        <v>231</v>
      </c>
      <c r="J589" s="23">
        <v>0</v>
      </c>
      <c r="K589" s="23">
        <v>2200</v>
      </c>
      <c r="L589" s="23" t="s">
        <v>372</v>
      </c>
      <c r="M589" s="161" t="s">
        <v>507</v>
      </c>
    </row>
    <row r="590" spans="1:14">
      <c r="A590" s="23" t="s">
        <v>335</v>
      </c>
      <c r="B590" s="23" t="s">
        <v>321</v>
      </c>
      <c r="C590" s="23">
        <v>2015</v>
      </c>
      <c r="D590" s="23" t="s">
        <v>322</v>
      </c>
      <c r="E590" s="23" t="s">
        <v>323</v>
      </c>
      <c r="F590" s="23" t="s">
        <v>324</v>
      </c>
      <c r="G590" s="23" t="s">
        <v>268</v>
      </c>
      <c r="H590" s="23" t="s">
        <v>226</v>
      </c>
      <c r="I590" s="23" t="s">
        <v>227</v>
      </c>
      <c r="J590" s="23">
        <v>0</v>
      </c>
      <c r="K590" s="23">
        <v>473644</v>
      </c>
      <c r="L590" s="23" t="s">
        <v>372</v>
      </c>
      <c r="M590" s="161" t="s">
        <v>507</v>
      </c>
    </row>
    <row r="591" spans="1:14">
      <c r="A591" s="23" t="s">
        <v>343</v>
      </c>
      <c r="B591" s="23" t="s">
        <v>321</v>
      </c>
      <c r="C591" s="23">
        <v>2015</v>
      </c>
      <c r="D591" s="23" t="s">
        <v>322</v>
      </c>
      <c r="E591" s="23" t="s">
        <v>323</v>
      </c>
      <c r="F591" s="23" t="s">
        <v>324</v>
      </c>
      <c r="G591" s="23" t="s">
        <v>268</v>
      </c>
      <c r="H591" s="23" t="s">
        <v>224</v>
      </c>
      <c r="I591" s="23" t="s">
        <v>225</v>
      </c>
      <c r="J591" s="23">
        <v>0</v>
      </c>
      <c r="K591" s="23">
        <v>49400</v>
      </c>
      <c r="L591" t="s">
        <v>372</v>
      </c>
      <c r="M591" s="161" t="s">
        <v>507</v>
      </c>
    </row>
    <row r="592" spans="1:14">
      <c r="A592" s="23" t="s">
        <v>343</v>
      </c>
      <c r="B592" s="23" t="s">
        <v>321</v>
      </c>
      <c r="C592" s="23">
        <v>2015</v>
      </c>
      <c r="D592" s="23" t="s">
        <v>322</v>
      </c>
      <c r="E592" s="23" t="s">
        <v>323</v>
      </c>
      <c r="F592" s="23" t="s">
        <v>324</v>
      </c>
      <c r="G592" s="23" t="s">
        <v>268</v>
      </c>
      <c r="H592" s="23" t="s">
        <v>222</v>
      </c>
      <c r="I592" s="23" t="s">
        <v>223</v>
      </c>
      <c r="J592" s="23">
        <v>0</v>
      </c>
      <c r="K592" s="23">
        <v>9420</v>
      </c>
      <c r="L592" s="23" t="s">
        <v>372</v>
      </c>
      <c r="M592" s="161" t="s">
        <v>507</v>
      </c>
    </row>
    <row r="593" spans="1:14">
      <c r="A593" s="23" t="s">
        <v>343</v>
      </c>
      <c r="B593" s="23" t="s">
        <v>321</v>
      </c>
      <c r="C593" s="23">
        <v>2015</v>
      </c>
      <c r="D593" s="23" t="s">
        <v>322</v>
      </c>
      <c r="E593" s="23" t="s">
        <v>323</v>
      </c>
      <c r="F593" s="23" t="s">
        <v>324</v>
      </c>
      <c r="G593" s="23" t="s">
        <v>268</v>
      </c>
      <c r="H593" s="23" t="s">
        <v>168</v>
      </c>
      <c r="I593" s="23" t="s">
        <v>169</v>
      </c>
      <c r="J593" s="23">
        <v>0</v>
      </c>
      <c r="K593" s="23">
        <v>27945</v>
      </c>
      <c r="L593" s="23" t="s">
        <v>372</v>
      </c>
      <c r="M593" s="161" t="s">
        <v>507</v>
      </c>
    </row>
    <row r="594" spans="1:14">
      <c r="A594" s="23" t="s">
        <v>343</v>
      </c>
      <c r="B594" s="23" t="s">
        <v>321</v>
      </c>
      <c r="C594" s="23">
        <v>2015</v>
      </c>
      <c r="D594" s="23" t="s">
        <v>322</v>
      </c>
      <c r="E594" s="23" t="s">
        <v>323</v>
      </c>
      <c r="F594" s="23" t="s">
        <v>324</v>
      </c>
      <c r="G594" s="23" t="s">
        <v>268</v>
      </c>
      <c r="H594" s="23" t="s">
        <v>246</v>
      </c>
      <c r="I594" s="23" t="s">
        <v>247</v>
      </c>
      <c r="J594" s="23">
        <v>0</v>
      </c>
      <c r="K594" s="23">
        <v>2200</v>
      </c>
      <c r="L594" s="23" t="s">
        <v>372</v>
      </c>
      <c r="M594" s="161" t="s">
        <v>507</v>
      </c>
    </row>
    <row r="595" spans="1:14">
      <c r="A595" s="23" t="s">
        <v>343</v>
      </c>
      <c r="B595" s="23" t="s">
        <v>321</v>
      </c>
      <c r="C595" s="23">
        <v>2015</v>
      </c>
      <c r="D595" s="23" t="s">
        <v>322</v>
      </c>
      <c r="E595" s="23" t="s">
        <v>323</v>
      </c>
      <c r="F595" s="23" t="s">
        <v>324</v>
      </c>
      <c r="G595" s="23" t="s">
        <v>268</v>
      </c>
      <c r="H595" s="23" t="s">
        <v>250</v>
      </c>
      <c r="I595" s="23" t="s">
        <v>251</v>
      </c>
      <c r="J595" s="23">
        <v>0</v>
      </c>
      <c r="K595" s="23">
        <v>2200</v>
      </c>
      <c r="L595" s="23" t="s">
        <v>372</v>
      </c>
      <c r="M595" s="161" t="s">
        <v>507</v>
      </c>
    </row>
    <row r="596" spans="1:14">
      <c r="A596" s="23" t="s">
        <v>343</v>
      </c>
      <c r="B596" s="23" t="s">
        <v>321</v>
      </c>
      <c r="C596" s="23">
        <v>2015</v>
      </c>
      <c r="D596" s="23" t="s">
        <v>322</v>
      </c>
      <c r="E596" s="23" t="s">
        <v>323</v>
      </c>
      <c r="F596" s="23" t="s">
        <v>324</v>
      </c>
      <c r="G596" s="23" t="s">
        <v>268</v>
      </c>
      <c r="H596" s="23" t="s">
        <v>143</v>
      </c>
      <c r="I596" s="23" t="s">
        <v>144</v>
      </c>
      <c r="J596" s="23">
        <v>0</v>
      </c>
      <c r="K596" s="23">
        <v>468373</v>
      </c>
      <c r="L596" s="23" t="s">
        <v>372</v>
      </c>
      <c r="M596" s="161" t="s">
        <v>507</v>
      </c>
    </row>
    <row r="597" spans="1:14">
      <c r="A597" s="23" t="s">
        <v>343</v>
      </c>
      <c r="B597" s="23" t="s">
        <v>321</v>
      </c>
      <c r="C597" s="23">
        <v>2015</v>
      </c>
      <c r="D597" s="23" t="s">
        <v>327</v>
      </c>
      <c r="E597" s="23" t="s">
        <v>328</v>
      </c>
      <c r="F597" s="23" t="s">
        <v>324</v>
      </c>
      <c r="G597" s="23" t="s">
        <v>268</v>
      </c>
      <c r="H597" s="23" t="s">
        <v>9</v>
      </c>
      <c r="I597" s="23" t="s">
        <v>10</v>
      </c>
      <c r="J597" s="23">
        <v>1</v>
      </c>
      <c r="K597" s="23">
        <v>42240</v>
      </c>
      <c r="L597" s="23" t="s">
        <v>372</v>
      </c>
      <c r="M597" t="s">
        <v>508</v>
      </c>
    </row>
    <row r="598" spans="1:14">
      <c r="A598" s="23" t="s">
        <v>343</v>
      </c>
      <c r="B598" s="23" t="s">
        <v>281</v>
      </c>
      <c r="C598" s="23">
        <v>2015</v>
      </c>
      <c r="D598" s="23" t="s">
        <v>282</v>
      </c>
      <c r="E598" s="23" t="s">
        <v>283</v>
      </c>
      <c r="F598" s="23" t="s">
        <v>284</v>
      </c>
      <c r="G598" s="23" t="s">
        <v>268</v>
      </c>
      <c r="H598" s="23" t="s">
        <v>232</v>
      </c>
      <c r="I598" s="23" t="s">
        <v>233</v>
      </c>
      <c r="J598" s="23">
        <v>0</v>
      </c>
      <c r="K598" s="23">
        <v>125872.3725</v>
      </c>
      <c r="L598" s="23" t="s">
        <v>374</v>
      </c>
      <c r="N598" s="23"/>
    </row>
    <row r="599" spans="1:14">
      <c r="A599" s="23" t="s">
        <v>343</v>
      </c>
      <c r="B599" s="23" t="s">
        <v>321</v>
      </c>
      <c r="C599" s="23">
        <v>2015</v>
      </c>
      <c r="D599" s="23" t="s">
        <v>327</v>
      </c>
      <c r="E599" s="23" t="s">
        <v>328</v>
      </c>
      <c r="F599" s="23" t="s">
        <v>324</v>
      </c>
      <c r="G599" s="23" t="s">
        <v>268</v>
      </c>
      <c r="H599" s="23" t="s">
        <v>174</v>
      </c>
      <c r="I599" s="23" t="s">
        <v>175</v>
      </c>
      <c r="J599" s="23">
        <v>0</v>
      </c>
      <c r="K599" s="23">
        <v>125581</v>
      </c>
      <c r="L599" s="23" t="s">
        <v>372</v>
      </c>
      <c r="M599" s="161" t="s">
        <v>508</v>
      </c>
    </row>
    <row r="600" spans="1:14">
      <c r="A600" s="23" t="s">
        <v>343</v>
      </c>
      <c r="B600" s="23" t="s">
        <v>321</v>
      </c>
      <c r="C600" s="23">
        <v>2015</v>
      </c>
      <c r="D600" s="23" t="s">
        <v>327</v>
      </c>
      <c r="E600" s="23" t="s">
        <v>328</v>
      </c>
      <c r="F600" s="23" t="s">
        <v>324</v>
      </c>
      <c r="G600" s="23" t="s">
        <v>268</v>
      </c>
      <c r="H600" s="23" t="s">
        <v>156</v>
      </c>
      <c r="I600" s="23" t="s">
        <v>157</v>
      </c>
      <c r="J600" s="23">
        <v>1.76</v>
      </c>
      <c r="K600" s="23">
        <v>95138</v>
      </c>
      <c r="L600" s="23" t="s">
        <v>372</v>
      </c>
      <c r="M600" s="161" t="s">
        <v>508</v>
      </c>
    </row>
    <row r="601" spans="1:14">
      <c r="A601" s="23" t="s">
        <v>343</v>
      </c>
      <c r="B601" s="23" t="s">
        <v>321</v>
      </c>
      <c r="C601" s="23">
        <v>2015</v>
      </c>
      <c r="D601" s="23" t="s">
        <v>327</v>
      </c>
      <c r="E601" s="23" t="s">
        <v>328</v>
      </c>
      <c r="F601" s="23" t="s">
        <v>324</v>
      </c>
      <c r="G601" s="23" t="s">
        <v>268</v>
      </c>
      <c r="H601" s="23" t="s">
        <v>246</v>
      </c>
      <c r="I601" s="23" t="s">
        <v>247</v>
      </c>
      <c r="J601" s="23">
        <v>0</v>
      </c>
      <c r="K601" s="23">
        <v>200</v>
      </c>
      <c r="L601" s="23" t="s">
        <v>372</v>
      </c>
      <c r="M601" s="161" t="s">
        <v>508</v>
      </c>
    </row>
    <row r="602" spans="1:14">
      <c r="A602" s="23" t="s">
        <v>343</v>
      </c>
      <c r="B602" s="23" t="s">
        <v>321</v>
      </c>
      <c r="C602" s="23">
        <v>2015</v>
      </c>
      <c r="D602" s="23" t="s">
        <v>327</v>
      </c>
      <c r="E602" s="23" t="s">
        <v>328</v>
      </c>
      <c r="F602" s="23" t="s">
        <v>324</v>
      </c>
      <c r="G602" s="23" t="s">
        <v>268</v>
      </c>
      <c r="H602" s="23" t="s">
        <v>250</v>
      </c>
      <c r="I602" s="23" t="s">
        <v>251</v>
      </c>
      <c r="J602" s="23">
        <v>0</v>
      </c>
      <c r="K602" s="23">
        <v>200</v>
      </c>
      <c r="L602" s="23" t="s">
        <v>372</v>
      </c>
      <c r="M602" s="161" t="s">
        <v>508</v>
      </c>
    </row>
    <row r="603" spans="1:14">
      <c r="A603" s="23" t="s">
        <v>343</v>
      </c>
      <c r="B603" s="23" t="s">
        <v>321</v>
      </c>
      <c r="C603" s="23">
        <v>2015</v>
      </c>
      <c r="D603" s="23" t="s">
        <v>327</v>
      </c>
      <c r="E603" s="23" t="s">
        <v>328</v>
      </c>
      <c r="F603" s="23" t="s">
        <v>324</v>
      </c>
      <c r="G603" s="23" t="s">
        <v>268</v>
      </c>
      <c r="H603" s="23" t="s">
        <v>0</v>
      </c>
      <c r="I603" s="23" t="s">
        <v>1</v>
      </c>
      <c r="J603" s="23">
        <v>0.54</v>
      </c>
      <c r="K603" s="23">
        <v>29362</v>
      </c>
      <c r="L603" s="23" t="s">
        <v>372</v>
      </c>
      <c r="M603" s="161" t="s">
        <v>508</v>
      </c>
    </row>
    <row r="604" spans="1:14">
      <c r="A604" s="23" t="s">
        <v>343</v>
      </c>
      <c r="B604" s="23" t="s">
        <v>321</v>
      </c>
      <c r="C604" s="23">
        <v>2015</v>
      </c>
      <c r="D604" s="23" t="s">
        <v>327</v>
      </c>
      <c r="E604" s="23" t="s">
        <v>328</v>
      </c>
      <c r="F604" s="23" t="s">
        <v>324</v>
      </c>
      <c r="G604" s="23" t="s">
        <v>268</v>
      </c>
      <c r="H604" s="23" t="s">
        <v>2</v>
      </c>
      <c r="I604" s="23" t="s">
        <v>3</v>
      </c>
      <c r="J604" s="23">
        <v>0.22</v>
      </c>
      <c r="K604" s="23">
        <v>23536</v>
      </c>
      <c r="L604" s="23" t="s">
        <v>372</v>
      </c>
      <c r="M604" s="161" t="s">
        <v>508</v>
      </c>
    </row>
    <row r="605" spans="1:14">
      <c r="A605" s="23" t="s">
        <v>343</v>
      </c>
      <c r="B605" s="23" t="s">
        <v>321</v>
      </c>
      <c r="C605" s="23">
        <v>2015</v>
      </c>
      <c r="D605" s="23" t="s">
        <v>327</v>
      </c>
      <c r="E605" s="23" t="s">
        <v>328</v>
      </c>
      <c r="F605" s="23" t="s">
        <v>324</v>
      </c>
      <c r="G605" s="23" t="s">
        <v>268</v>
      </c>
      <c r="H605" s="23" t="s">
        <v>127</v>
      </c>
      <c r="I605" s="23" t="s">
        <v>128</v>
      </c>
      <c r="J605" s="23">
        <v>0</v>
      </c>
      <c r="K605" s="23">
        <v>138036</v>
      </c>
      <c r="L605" s="23" t="s">
        <v>372</v>
      </c>
      <c r="M605" s="161" t="s">
        <v>508</v>
      </c>
    </row>
    <row r="606" spans="1:14">
      <c r="A606" s="23" t="s">
        <v>343</v>
      </c>
      <c r="B606" s="23" t="s">
        <v>321</v>
      </c>
      <c r="C606" s="23">
        <v>2015</v>
      </c>
      <c r="D606" s="23" t="s">
        <v>327</v>
      </c>
      <c r="E606" s="23" t="s">
        <v>328</v>
      </c>
      <c r="F606" s="23" t="s">
        <v>324</v>
      </c>
      <c r="G606" s="23" t="s">
        <v>268</v>
      </c>
      <c r="H606" s="23" t="s">
        <v>131</v>
      </c>
      <c r="I606" s="23" t="s">
        <v>132</v>
      </c>
      <c r="J606" s="23">
        <v>0</v>
      </c>
      <c r="K606" s="23">
        <v>567</v>
      </c>
      <c r="L606" s="23" t="s">
        <v>372</v>
      </c>
      <c r="M606" s="161" t="s">
        <v>508</v>
      </c>
    </row>
    <row r="607" spans="1:14">
      <c r="A607" s="23" t="s">
        <v>343</v>
      </c>
      <c r="B607" s="23" t="s">
        <v>321</v>
      </c>
      <c r="C607" s="23">
        <v>2015</v>
      </c>
      <c r="D607" s="23" t="s">
        <v>327</v>
      </c>
      <c r="E607" s="23" t="s">
        <v>328</v>
      </c>
      <c r="F607" s="23" t="s">
        <v>324</v>
      </c>
      <c r="G607" s="23" t="s">
        <v>268</v>
      </c>
      <c r="H607" s="23" t="s">
        <v>143</v>
      </c>
      <c r="I607" s="23" t="s">
        <v>144</v>
      </c>
      <c r="J607" s="23">
        <v>0</v>
      </c>
      <c r="K607" s="23">
        <v>138603</v>
      </c>
      <c r="L607" s="23" t="s">
        <v>372</v>
      </c>
      <c r="M607" s="161" t="s">
        <v>508</v>
      </c>
    </row>
    <row r="608" spans="1:14">
      <c r="A608" s="23" t="s">
        <v>343</v>
      </c>
      <c r="B608" s="23" t="s">
        <v>321</v>
      </c>
      <c r="C608" s="23">
        <v>2015</v>
      </c>
      <c r="D608" s="23" t="s">
        <v>327</v>
      </c>
      <c r="E608" s="23" t="s">
        <v>328</v>
      </c>
      <c r="F608" s="23" t="s">
        <v>324</v>
      </c>
      <c r="G608" s="23" t="s">
        <v>268</v>
      </c>
      <c r="H608" s="23" t="s">
        <v>153</v>
      </c>
      <c r="I608" s="23" t="s">
        <v>154</v>
      </c>
      <c r="J608" s="23">
        <v>0</v>
      </c>
      <c r="K608" s="23">
        <v>138603</v>
      </c>
      <c r="L608" s="23" t="s">
        <v>372</v>
      </c>
      <c r="M608" s="161" t="s">
        <v>508</v>
      </c>
    </row>
    <row r="609" spans="1:14">
      <c r="A609" s="23" t="s">
        <v>343</v>
      </c>
      <c r="B609" s="23" t="s">
        <v>321</v>
      </c>
      <c r="C609" s="23">
        <v>2015</v>
      </c>
      <c r="D609" s="23" t="s">
        <v>327</v>
      </c>
      <c r="E609" s="23" t="s">
        <v>328</v>
      </c>
      <c r="F609" s="23" t="s">
        <v>324</v>
      </c>
      <c r="G609" s="23" t="s">
        <v>268</v>
      </c>
      <c r="H609" s="23" t="s">
        <v>170</v>
      </c>
      <c r="I609" s="23" t="s">
        <v>171</v>
      </c>
      <c r="J609" s="23">
        <v>0</v>
      </c>
      <c r="K609" s="23">
        <v>19636</v>
      </c>
      <c r="L609" s="23" t="s">
        <v>372</v>
      </c>
      <c r="M609" s="161" t="s">
        <v>508</v>
      </c>
    </row>
    <row r="610" spans="1:14">
      <c r="A610" s="23" t="s">
        <v>343</v>
      </c>
      <c r="B610" s="23" t="s">
        <v>321</v>
      </c>
      <c r="C610" s="23">
        <v>2015</v>
      </c>
      <c r="D610" s="23" t="s">
        <v>327</v>
      </c>
      <c r="E610" s="23" t="s">
        <v>328</v>
      </c>
      <c r="F610" s="23" t="s">
        <v>324</v>
      </c>
      <c r="G610" s="23" t="s">
        <v>268</v>
      </c>
      <c r="H610" s="23" t="s">
        <v>180</v>
      </c>
      <c r="I610" s="23" t="s">
        <v>181</v>
      </c>
      <c r="J610" s="23">
        <v>0</v>
      </c>
      <c r="K610" s="23">
        <v>118</v>
      </c>
      <c r="L610" s="23" t="s">
        <v>372</v>
      </c>
      <c r="M610" s="161" t="s">
        <v>508</v>
      </c>
    </row>
    <row r="611" spans="1:14">
      <c r="A611" s="23" t="s">
        <v>343</v>
      </c>
      <c r="B611" s="23" t="s">
        <v>321</v>
      </c>
      <c r="C611" s="23">
        <v>2015</v>
      </c>
      <c r="D611" s="23" t="s">
        <v>327</v>
      </c>
      <c r="E611" s="23" t="s">
        <v>328</v>
      </c>
      <c r="F611" s="23" t="s">
        <v>324</v>
      </c>
      <c r="G611" s="23" t="s">
        <v>268</v>
      </c>
      <c r="H611" s="23" t="s">
        <v>182</v>
      </c>
      <c r="I611" s="23" t="s">
        <v>183</v>
      </c>
      <c r="J611" s="23">
        <v>0</v>
      </c>
      <c r="K611" s="23">
        <v>1510</v>
      </c>
      <c r="L611" s="23" t="s">
        <v>372</v>
      </c>
      <c r="M611" s="161" t="s">
        <v>508</v>
      </c>
    </row>
    <row r="612" spans="1:14">
      <c r="A612" s="23" t="s">
        <v>343</v>
      </c>
      <c r="B612" s="23" t="s">
        <v>321</v>
      </c>
      <c r="C612" s="23">
        <v>2015</v>
      </c>
      <c r="D612" s="23" t="s">
        <v>327</v>
      </c>
      <c r="E612" s="23" t="s">
        <v>328</v>
      </c>
      <c r="F612" s="23" t="s">
        <v>324</v>
      </c>
      <c r="G612" s="23" t="s">
        <v>268</v>
      </c>
      <c r="H612" s="23" t="s">
        <v>168</v>
      </c>
      <c r="I612" s="23" t="s">
        <v>169</v>
      </c>
      <c r="J612" s="23">
        <v>0</v>
      </c>
      <c r="K612" s="23">
        <v>10807</v>
      </c>
      <c r="L612" s="23" t="s">
        <v>372</v>
      </c>
      <c r="M612" s="161" t="s">
        <v>508</v>
      </c>
    </row>
    <row r="613" spans="1:14">
      <c r="A613" s="23" t="s">
        <v>343</v>
      </c>
      <c r="B613" s="23" t="s">
        <v>321</v>
      </c>
      <c r="C613" s="23">
        <v>2015</v>
      </c>
      <c r="D613" s="23" t="s">
        <v>327</v>
      </c>
      <c r="E613" s="23" t="s">
        <v>328</v>
      </c>
      <c r="F613" s="23" t="s">
        <v>324</v>
      </c>
      <c r="G613" s="23" t="s">
        <v>268</v>
      </c>
      <c r="H613" s="23" t="s">
        <v>158</v>
      </c>
      <c r="I613" s="23" t="s">
        <v>159</v>
      </c>
      <c r="J613" s="23">
        <v>0</v>
      </c>
      <c r="K613" s="23">
        <v>95138</v>
      </c>
      <c r="L613" s="23" t="s">
        <v>372</v>
      </c>
      <c r="M613" s="161" t="s">
        <v>508</v>
      </c>
    </row>
    <row r="614" spans="1:14">
      <c r="A614" s="23" t="s">
        <v>343</v>
      </c>
      <c r="B614" s="23" t="s">
        <v>321</v>
      </c>
      <c r="C614" s="23">
        <v>2015</v>
      </c>
      <c r="D614" s="23" t="s">
        <v>327</v>
      </c>
      <c r="E614" s="23" t="s">
        <v>328</v>
      </c>
      <c r="F614" s="23" t="s">
        <v>324</v>
      </c>
      <c r="G614" s="23" t="s">
        <v>268</v>
      </c>
      <c r="H614" s="23" t="s">
        <v>226</v>
      </c>
      <c r="I614" s="23" t="s">
        <v>227</v>
      </c>
      <c r="J614" s="23">
        <v>0</v>
      </c>
      <c r="K614" s="23">
        <v>146434</v>
      </c>
      <c r="L614" s="23" t="s">
        <v>372</v>
      </c>
      <c r="M614" s="161" t="s">
        <v>508</v>
      </c>
    </row>
    <row r="615" spans="1:14">
      <c r="A615" s="23" t="s">
        <v>343</v>
      </c>
      <c r="B615" s="23" t="s">
        <v>281</v>
      </c>
      <c r="C615" s="23">
        <v>2015</v>
      </c>
      <c r="D615" s="23" t="s">
        <v>285</v>
      </c>
      <c r="E615" s="23" t="s">
        <v>286</v>
      </c>
      <c r="F615" s="23" t="s">
        <v>287</v>
      </c>
      <c r="G615" s="23" t="s">
        <v>268</v>
      </c>
      <c r="H615" s="23" t="s">
        <v>232</v>
      </c>
      <c r="I615" s="23" t="s">
        <v>233</v>
      </c>
      <c r="J615" s="23">
        <v>0</v>
      </c>
      <c r="K615" s="23">
        <v>336645.10450000002</v>
      </c>
      <c r="L615" s="23" t="s">
        <v>374</v>
      </c>
      <c r="N615" s="23"/>
    </row>
    <row r="616" spans="1:14">
      <c r="A616" s="23" t="s">
        <v>343</v>
      </c>
      <c r="B616" s="23" t="s">
        <v>321</v>
      </c>
      <c r="C616" s="23">
        <v>2015</v>
      </c>
      <c r="D616" s="23" t="s">
        <v>327</v>
      </c>
      <c r="E616" s="23" t="s">
        <v>328</v>
      </c>
      <c r="F616" s="23" t="s">
        <v>324</v>
      </c>
      <c r="G616" s="23" t="s">
        <v>268</v>
      </c>
      <c r="H616" s="23" t="s">
        <v>166</v>
      </c>
      <c r="I616" s="23" t="s">
        <v>167</v>
      </c>
      <c r="J616" s="23">
        <v>0</v>
      </c>
      <c r="K616" s="23">
        <v>95138</v>
      </c>
      <c r="L616" s="23" t="s">
        <v>372</v>
      </c>
      <c r="M616" s="161" t="s">
        <v>508</v>
      </c>
    </row>
    <row r="617" spans="1:14">
      <c r="A617" s="23" t="s">
        <v>343</v>
      </c>
      <c r="B617" s="23" t="s">
        <v>321</v>
      </c>
      <c r="C617" s="23">
        <v>2015</v>
      </c>
      <c r="D617" s="23" t="s">
        <v>327</v>
      </c>
      <c r="E617" s="23" t="s">
        <v>328</v>
      </c>
      <c r="F617" s="23" t="s">
        <v>324</v>
      </c>
      <c r="G617" s="23" t="s">
        <v>268</v>
      </c>
      <c r="H617" s="23" t="s">
        <v>236</v>
      </c>
      <c r="I617" s="23" t="s">
        <v>237</v>
      </c>
      <c r="J617" s="23">
        <v>0</v>
      </c>
      <c r="K617" s="23">
        <v>-8031</v>
      </c>
      <c r="L617" s="23" t="s">
        <v>372</v>
      </c>
      <c r="M617" s="161" t="s">
        <v>508</v>
      </c>
    </row>
    <row r="618" spans="1:14">
      <c r="A618" s="23" t="s">
        <v>343</v>
      </c>
      <c r="B618" s="23" t="s">
        <v>321</v>
      </c>
      <c r="C618" s="23">
        <v>2015</v>
      </c>
      <c r="D618" s="23" t="s">
        <v>327</v>
      </c>
      <c r="E618" s="23" t="s">
        <v>328</v>
      </c>
      <c r="F618" s="23" t="s">
        <v>324</v>
      </c>
      <c r="G618" s="23" t="s">
        <v>268</v>
      </c>
      <c r="H618" s="23" t="s">
        <v>234</v>
      </c>
      <c r="I618" s="23" t="s">
        <v>235</v>
      </c>
      <c r="J618" s="23">
        <v>0</v>
      </c>
      <c r="K618" s="23">
        <v>138603</v>
      </c>
      <c r="L618" s="23" t="s">
        <v>372</v>
      </c>
      <c r="M618" s="161" t="s">
        <v>508</v>
      </c>
    </row>
    <row r="619" spans="1:14">
      <c r="A619" s="23" t="s">
        <v>343</v>
      </c>
      <c r="B619" s="23" t="s">
        <v>321</v>
      </c>
      <c r="C619" s="23">
        <v>2015</v>
      </c>
      <c r="D619" s="23" t="s">
        <v>327</v>
      </c>
      <c r="E619" s="23" t="s">
        <v>328</v>
      </c>
      <c r="F619" s="23" t="s">
        <v>324</v>
      </c>
      <c r="G619" s="23" t="s">
        <v>268</v>
      </c>
      <c r="H619" s="23" t="s">
        <v>176</v>
      </c>
      <c r="I619" s="23" t="s">
        <v>293</v>
      </c>
      <c r="J619" s="23">
        <v>0</v>
      </c>
      <c r="K619" s="23">
        <v>704</v>
      </c>
      <c r="L619" s="23" t="s">
        <v>372</v>
      </c>
      <c r="M619" s="161" t="s">
        <v>508</v>
      </c>
    </row>
    <row r="620" spans="1:14">
      <c r="A620" s="23" t="s">
        <v>343</v>
      </c>
      <c r="B620" s="23" t="s">
        <v>321</v>
      </c>
      <c r="C620" s="23">
        <v>2015</v>
      </c>
      <c r="D620" s="23" t="s">
        <v>327</v>
      </c>
      <c r="E620" s="23" t="s">
        <v>328</v>
      </c>
      <c r="F620" s="23" t="s">
        <v>324</v>
      </c>
      <c r="G620" s="23" t="s">
        <v>268</v>
      </c>
      <c r="H620" s="23" t="s">
        <v>230</v>
      </c>
      <c r="I620" s="23" t="s">
        <v>231</v>
      </c>
      <c r="J620" s="23">
        <v>0</v>
      </c>
      <c r="K620" s="23">
        <v>200</v>
      </c>
      <c r="L620" s="23" t="s">
        <v>372</v>
      </c>
      <c r="M620" s="161" t="s">
        <v>508</v>
      </c>
    </row>
    <row r="621" spans="1:14">
      <c r="A621" s="23" t="s">
        <v>343</v>
      </c>
      <c r="B621" s="23" t="s">
        <v>321</v>
      </c>
      <c r="C621" s="23">
        <v>2015</v>
      </c>
      <c r="D621" s="23" t="s">
        <v>327</v>
      </c>
      <c r="E621" s="23" t="s">
        <v>328</v>
      </c>
      <c r="F621" s="23" t="s">
        <v>324</v>
      </c>
      <c r="G621" s="23" t="s">
        <v>268</v>
      </c>
      <c r="H621" s="23" t="s">
        <v>190</v>
      </c>
      <c r="I621" s="23" t="s">
        <v>191</v>
      </c>
      <c r="J621" s="23">
        <v>0</v>
      </c>
      <c r="K621" s="23">
        <v>166</v>
      </c>
      <c r="L621" s="23" t="s">
        <v>372</v>
      </c>
      <c r="M621" s="161" t="s">
        <v>508</v>
      </c>
    </row>
    <row r="622" spans="1:14">
      <c r="A622" s="23" t="s">
        <v>343</v>
      </c>
      <c r="B622" s="23" t="s">
        <v>321</v>
      </c>
      <c r="C622" s="23">
        <v>2015</v>
      </c>
      <c r="D622" s="23" t="s">
        <v>327</v>
      </c>
      <c r="E622" s="23" t="s">
        <v>328</v>
      </c>
      <c r="F622" s="23" t="s">
        <v>324</v>
      </c>
      <c r="G622" s="23" t="s">
        <v>268</v>
      </c>
      <c r="H622" s="23" t="s">
        <v>224</v>
      </c>
      <c r="I622" s="23" t="s">
        <v>225</v>
      </c>
      <c r="J622" s="23">
        <v>0</v>
      </c>
      <c r="K622" s="23">
        <v>15273</v>
      </c>
      <c r="L622" s="23" t="s">
        <v>372</v>
      </c>
      <c r="M622" s="161" t="s">
        <v>508</v>
      </c>
    </row>
    <row r="623" spans="1:14">
      <c r="A623" s="23" t="s">
        <v>343</v>
      </c>
      <c r="B623" s="23" t="s">
        <v>321</v>
      </c>
      <c r="C623" s="23">
        <v>2015</v>
      </c>
      <c r="D623" s="23" t="s">
        <v>327</v>
      </c>
      <c r="E623" s="23" t="s">
        <v>328</v>
      </c>
      <c r="F623" s="23" t="s">
        <v>324</v>
      </c>
      <c r="G623" s="23" t="s">
        <v>268</v>
      </c>
      <c r="H623" s="23" t="s">
        <v>222</v>
      </c>
      <c r="I623" s="23" t="s">
        <v>223</v>
      </c>
      <c r="J623" s="23">
        <v>0</v>
      </c>
      <c r="K623" s="23">
        <v>1716</v>
      </c>
      <c r="L623" s="23" t="s">
        <v>372</v>
      </c>
      <c r="M623" s="161" t="s">
        <v>508</v>
      </c>
    </row>
    <row r="624" spans="1:14">
      <c r="A624" s="23" t="s">
        <v>343</v>
      </c>
      <c r="B624" s="23" t="s">
        <v>321</v>
      </c>
      <c r="C624" s="23">
        <v>2015</v>
      </c>
      <c r="D624" s="23" t="s">
        <v>327</v>
      </c>
      <c r="E624" s="23" t="s">
        <v>328</v>
      </c>
      <c r="F624" s="23" t="s">
        <v>324</v>
      </c>
      <c r="G624" s="23" t="s">
        <v>268</v>
      </c>
      <c r="H624" s="23" t="s">
        <v>214</v>
      </c>
      <c r="I624" s="23" t="s">
        <v>215</v>
      </c>
      <c r="J624" s="23">
        <v>0</v>
      </c>
      <c r="K624" s="23">
        <v>1716</v>
      </c>
      <c r="L624" s="23" t="s">
        <v>372</v>
      </c>
      <c r="M624" s="161" t="s">
        <v>508</v>
      </c>
    </row>
    <row r="625" spans="1:14">
      <c r="A625" s="23" t="s">
        <v>343</v>
      </c>
      <c r="B625" s="23" t="s">
        <v>321</v>
      </c>
      <c r="C625" s="23">
        <v>2015</v>
      </c>
      <c r="D625" s="23" t="s">
        <v>327</v>
      </c>
      <c r="E625" s="23" t="s">
        <v>328</v>
      </c>
      <c r="F625" s="23" t="s">
        <v>324</v>
      </c>
      <c r="G625" s="23" t="s">
        <v>268</v>
      </c>
      <c r="H625" s="23" t="s">
        <v>212</v>
      </c>
      <c r="I625" s="23" t="s">
        <v>213</v>
      </c>
      <c r="J625" s="23">
        <v>0</v>
      </c>
      <c r="K625" s="23">
        <v>1532</v>
      </c>
      <c r="L625" s="23" t="s">
        <v>372</v>
      </c>
      <c r="M625" s="161" t="s">
        <v>508</v>
      </c>
    </row>
    <row r="626" spans="1:14">
      <c r="A626" s="23" t="s">
        <v>343</v>
      </c>
      <c r="B626" s="23" t="s">
        <v>321</v>
      </c>
      <c r="C626" s="23">
        <v>2015</v>
      </c>
      <c r="D626" s="23" t="s">
        <v>327</v>
      </c>
      <c r="E626" s="23" t="s">
        <v>328</v>
      </c>
      <c r="F626" s="23" t="s">
        <v>324</v>
      </c>
      <c r="G626" s="23" t="s">
        <v>268</v>
      </c>
      <c r="H626" s="23" t="s">
        <v>208</v>
      </c>
      <c r="I626" s="23" t="s">
        <v>209</v>
      </c>
      <c r="J626" s="23">
        <v>0</v>
      </c>
      <c r="K626" s="23">
        <v>942</v>
      </c>
      <c r="L626" s="23" t="s">
        <v>372</v>
      </c>
      <c r="M626" s="161" t="s">
        <v>508</v>
      </c>
    </row>
    <row r="627" spans="1:14">
      <c r="A627" s="23" t="s">
        <v>343</v>
      </c>
      <c r="B627" s="23" t="s">
        <v>321</v>
      </c>
      <c r="C627" s="23">
        <v>2015</v>
      </c>
      <c r="D627" s="23" t="s">
        <v>327</v>
      </c>
      <c r="E627" s="23" t="s">
        <v>328</v>
      </c>
      <c r="F627" s="23" t="s">
        <v>324</v>
      </c>
      <c r="G627" s="23" t="s">
        <v>268</v>
      </c>
      <c r="H627" s="23" t="s">
        <v>194</v>
      </c>
      <c r="I627" s="23" t="s">
        <v>195</v>
      </c>
      <c r="J627" s="23">
        <v>0</v>
      </c>
      <c r="K627" s="23">
        <v>93</v>
      </c>
      <c r="L627" s="23" t="s">
        <v>372</v>
      </c>
      <c r="M627" s="161" t="s">
        <v>508</v>
      </c>
    </row>
    <row r="628" spans="1:14">
      <c r="A628" s="23" t="s">
        <v>347</v>
      </c>
      <c r="B628" s="23" t="s">
        <v>321</v>
      </c>
      <c r="C628" s="23">
        <v>2015</v>
      </c>
      <c r="D628" s="23" t="s">
        <v>327</v>
      </c>
      <c r="E628" s="23" t="s">
        <v>328</v>
      </c>
      <c r="F628" s="23" t="s">
        <v>324</v>
      </c>
      <c r="G628" s="23" t="s">
        <v>268</v>
      </c>
      <c r="H628" s="23" t="s">
        <v>192</v>
      </c>
      <c r="I628" s="23" t="s">
        <v>193</v>
      </c>
      <c r="J628" s="23">
        <v>0</v>
      </c>
      <c r="K628" s="23">
        <v>331</v>
      </c>
      <c r="L628" s="23" t="s">
        <v>372</v>
      </c>
      <c r="M628" s="161" t="s">
        <v>508</v>
      </c>
    </row>
    <row r="629" spans="1:14">
      <c r="A629" s="23" t="s">
        <v>347</v>
      </c>
      <c r="B629" s="23" t="s">
        <v>321</v>
      </c>
      <c r="C629" s="23">
        <v>2015</v>
      </c>
      <c r="D629" s="23" t="s">
        <v>329</v>
      </c>
      <c r="E629" s="23" t="s">
        <v>330</v>
      </c>
      <c r="F629" s="23" t="s">
        <v>331</v>
      </c>
      <c r="G629" s="23" t="s">
        <v>268</v>
      </c>
      <c r="H629" s="23" t="s">
        <v>214</v>
      </c>
      <c r="I629" s="23" t="s">
        <v>215</v>
      </c>
      <c r="J629" s="23">
        <v>0</v>
      </c>
      <c r="K629" s="23">
        <v>1654</v>
      </c>
      <c r="L629" s="23" t="s">
        <v>373</v>
      </c>
      <c r="M629" t="s">
        <v>507</v>
      </c>
    </row>
    <row r="630" spans="1:14">
      <c r="A630" s="23" t="s">
        <v>347</v>
      </c>
      <c r="B630" s="23" t="s">
        <v>321</v>
      </c>
      <c r="C630" s="23">
        <v>2015</v>
      </c>
      <c r="D630" s="23" t="s">
        <v>329</v>
      </c>
      <c r="E630" s="23" t="s">
        <v>330</v>
      </c>
      <c r="F630" s="23" t="s">
        <v>331</v>
      </c>
      <c r="G630" s="23" t="s">
        <v>268</v>
      </c>
      <c r="H630" s="23" t="s">
        <v>212</v>
      </c>
      <c r="I630" s="23" t="s">
        <v>213</v>
      </c>
      <c r="J630" s="23">
        <v>0</v>
      </c>
      <c r="K630" s="23">
        <v>10372</v>
      </c>
      <c r="L630" s="23" t="s">
        <v>373</v>
      </c>
      <c r="M630" s="161" t="s">
        <v>507</v>
      </c>
    </row>
    <row r="631" spans="1:14">
      <c r="A631" s="23" t="s">
        <v>347</v>
      </c>
      <c r="B631" s="23" t="s">
        <v>321</v>
      </c>
      <c r="C631" s="23">
        <v>2015</v>
      </c>
      <c r="D631" s="23" t="s">
        <v>329</v>
      </c>
      <c r="E631" s="23" t="s">
        <v>330</v>
      </c>
      <c r="F631" s="23" t="s">
        <v>331</v>
      </c>
      <c r="G631" s="23" t="s">
        <v>268</v>
      </c>
      <c r="H631" s="23" t="s">
        <v>222</v>
      </c>
      <c r="I631" s="23" t="s">
        <v>223</v>
      </c>
      <c r="J631" s="23">
        <v>0</v>
      </c>
      <c r="K631" s="23">
        <v>1654</v>
      </c>
      <c r="L631" s="23" t="s">
        <v>373</v>
      </c>
      <c r="M631" s="161" t="s">
        <v>507</v>
      </c>
    </row>
    <row r="632" spans="1:14">
      <c r="A632" s="23" t="s">
        <v>347</v>
      </c>
      <c r="B632" s="23" t="s">
        <v>321</v>
      </c>
      <c r="C632" s="23">
        <v>2015</v>
      </c>
      <c r="D632" s="23" t="s">
        <v>329</v>
      </c>
      <c r="E632" s="23" t="s">
        <v>330</v>
      </c>
      <c r="F632" s="23" t="s">
        <v>331</v>
      </c>
      <c r="G632" s="23" t="s">
        <v>268</v>
      </c>
      <c r="H632" s="23" t="s">
        <v>224</v>
      </c>
      <c r="I632" s="23" t="s">
        <v>225</v>
      </c>
      <c r="J632" s="23">
        <v>0</v>
      </c>
      <c r="K632" s="23">
        <v>42108</v>
      </c>
      <c r="L632" s="23" t="s">
        <v>373</v>
      </c>
      <c r="M632" s="161" t="s">
        <v>507</v>
      </c>
    </row>
    <row r="633" spans="1:14">
      <c r="A633" s="23" t="s">
        <v>347</v>
      </c>
      <c r="B633" s="23" t="s">
        <v>321</v>
      </c>
      <c r="C633" s="23">
        <v>2015</v>
      </c>
      <c r="D633" s="23" t="s">
        <v>329</v>
      </c>
      <c r="E633" s="23" t="s">
        <v>330</v>
      </c>
      <c r="F633" s="23" t="s">
        <v>331</v>
      </c>
      <c r="G633" s="23" t="s">
        <v>268</v>
      </c>
      <c r="H633" s="23" t="s">
        <v>208</v>
      </c>
      <c r="I633" s="23" t="s">
        <v>209</v>
      </c>
      <c r="J633" s="23">
        <v>0</v>
      </c>
      <c r="K633" s="23">
        <v>1749</v>
      </c>
      <c r="L633" s="23" t="s">
        <v>373</v>
      </c>
      <c r="M633" s="161" t="s">
        <v>507</v>
      </c>
    </row>
    <row r="634" spans="1:14">
      <c r="A634" s="23" t="s">
        <v>347</v>
      </c>
      <c r="B634" s="23" t="s">
        <v>321</v>
      </c>
      <c r="C634" s="23">
        <v>2015</v>
      </c>
      <c r="D634" s="23" t="s">
        <v>329</v>
      </c>
      <c r="E634" s="23" t="s">
        <v>330</v>
      </c>
      <c r="F634" s="23" t="s">
        <v>331</v>
      </c>
      <c r="G634" s="23" t="s">
        <v>268</v>
      </c>
      <c r="H634" s="23" t="s">
        <v>170</v>
      </c>
      <c r="I634" s="23" t="s">
        <v>171</v>
      </c>
      <c r="J634" s="23">
        <v>0</v>
      </c>
      <c r="K634" s="23">
        <v>22250</v>
      </c>
      <c r="L634" s="23" t="s">
        <v>373</v>
      </c>
      <c r="M634" s="161" t="s">
        <v>507</v>
      </c>
    </row>
    <row r="635" spans="1:14">
      <c r="A635" s="23" t="s">
        <v>347</v>
      </c>
      <c r="B635" s="23" t="s">
        <v>321</v>
      </c>
      <c r="C635" s="23">
        <v>2015</v>
      </c>
      <c r="D635" s="23" t="s">
        <v>329</v>
      </c>
      <c r="E635" s="23" t="s">
        <v>330</v>
      </c>
      <c r="F635" s="23" t="s">
        <v>331</v>
      </c>
      <c r="G635" s="23" t="s">
        <v>268</v>
      </c>
      <c r="H635" s="23" t="s">
        <v>250</v>
      </c>
      <c r="I635" s="23" t="s">
        <v>251</v>
      </c>
      <c r="J635" s="23">
        <v>0</v>
      </c>
      <c r="K635" s="23">
        <v>1800</v>
      </c>
      <c r="L635" s="23" t="s">
        <v>373</v>
      </c>
      <c r="M635" s="161" t="s">
        <v>507</v>
      </c>
    </row>
    <row r="636" spans="1:14">
      <c r="A636" s="23" t="s">
        <v>347</v>
      </c>
      <c r="B636" s="23" t="s">
        <v>321</v>
      </c>
      <c r="C636" s="23">
        <v>2015</v>
      </c>
      <c r="D636" s="23" t="s">
        <v>329</v>
      </c>
      <c r="E636" s="23" t="s">
        <v>330</v>
      </c>
      <c r="F636" s="23" t="s">
        <v>331</v>
      </c>
      <c r="G636" s="23" t="s">
        <v>268</v>
      </c>
      <c r="H636" s="23" t="s">
        <v>246</v>
      </c>
      <c r="I636" s="23" t="s">
        <v>247</v>
      </c>
      <c r="J636" s="23">
        <v>0</v>
      </c>
      <c r="K636" s="23">
        <v>1800</v>
      </c>
      <c r="L636" s="23" t="s">
        <v>373</v>
      </c>
      <c r="M636" s="161" t="s">
        <v>507</v>
      </c>
    </row>
    <row r="637" spans="1:14">
      <c r="A637" s="23" t="s">
        <v>347</v>
      </c>
      <c r="B637" s="23" t="s">
        <v>321</v>
      </c>
      <c r="C637" s="23">
        <v>2015</v>
      </c>
      <c r="D637" s="23" t="s">
        <v>329</v>
      </c>
      <c r="E637" s="23" t="s">
        <v>330</v>
      </c>
      <c r="F637" s="23" t="s">
        <v>331</v>
      </c>
      <c r="G637" s="23" t="s">
        <v>268</v>
      </c>
      <c r="H637" s="23" t="s">
        <v>143</v>
      </c>
      <c r="I637" s="23" t="s">
        <v>144</v>
      </c>
      <c r="J637" s="23">
        <v>0</v>
      </c>
      <c r="K637" s="23">
        <v>359319</v>
      </c>
      <c r="L637" s="23" t="s">
        <v>373</v>
      </c>
      <c r="M637" s="161" t="s">
        <v>507</v>
      </c>
      <c r="N637" s="23"/>
    </row>
    <row r="638" spans="1:14">
      <c r="A638" s="23" t="s">
        <v>347</v>
      </c>
      <c r="B638" s="23" t="s">
        <v>321</v>
      </c>
      <c r="C638" s="23">
        <v>2015</v>
      </c>
      <c r="D638" s="23" t="s">
        <v>329</v>
      </c>
      <c r="E638" s="23" t="s">
        <v>330</v>
      </c>
      <c r="F638" s="23" t="s">
        <v>331</v>
      </c>
      <c r="G638" s="23" t="s">
        <v>268</v>
      </c>
      <c r="H638" s="23" t="s">
        <v>226</v>
      </c>
      <c r="I638" s="23" t="s">
        <v>227</v>
      </c>
      <c r="J638" s="23">
        <v>0</v>
      </c>
      <c r="K638" s="23">
        <v>403732</v>
      </c>
      <c r="L638" s="23" t="s">
        <v>373</v>
      </c>
      <c r="M638" s="161" t="s">
        <v>507</v>
      </c>
    </row>
    <row r="639" spans="1:14">
      <c r="A639" s="23" t="s">
        <v>347</v>
      </c>
      <c r="B639" s="23" t="s">
        <v>321</v>
      </c>
      <c r="C639" s="23">
        <v>2015</v>
      </c>
      <c r="D639" s="23" t="s">
        <v>329</v>
      </c>
      <c r="E639" s="23" t="s">
        <v>330</v>
      </c>
      <c r="F639" s="23" t="s">
        <v>331</v>
      </c>
      <c r="G639" s="23" t="s">
        <v>268</v>
      </c>
      <c r="H639" s="23" t="s">
        <v>127</v>
      </c>
      <c r="I639" s="23" t="s">
        <v>128</v>
      </c>
      <c r="J639" s="23">
        <v>0</v>
      </c>
      <c r="K639" s="23">
        <v>65364</v>
      </c>
      <c r="L639" s="23" t="s">
        <v>373</v>
      </c>
      <c r="M639" s="161" t="s">
        <v>507</v>
      </c>
    </row>
    <row r="640" spans="1:14">
      <c r="A640" s="23" t="s">
        <v>347</v>
      </c>
      <c r="B640" s="23" t="s">
        <v>321</v>
      </c>
      <c r="C640" s="23">
        <v>2015</v>
      </c>
      <c r="D640" s="23" t="s">
        <v>329</v>
      </c>
      <c r="E640" s="23" t="s">
        <v>330</v>
      </c>
      <c r="F640" s="23" t="s">
        <v>331</v>
      </c>
      <c r="G640" s="23" t="s">
        <v>268</v>
      </c>
      <c r="H640" s="23" t="s">
        <v>129</v>
      </c>
      <c r="I640" s="23" t="s">
        <v>130</v>
      </c>
      <c r="J640" s="23">
        <v>0</v>
      </c>
      <c r="K640" s="23">
        <v>190344</v>
      </c>
      <c r="L640" s="23" t="s">
        <v>373</v>
      </c>
      <c r="M640" s="161" t="s">
        <v>507</v>
      </c>
    </row>
    <row r="641" spans="1:14">
      <c r="A641" s="23" t="s">
        <v>347</v>
      </c>
      <c r="B641" s="23" t="s">
        <v>321</v>
      </c>
      <c r="C641" s="23">
        <v>2015</v>
      </c>
      <c r="D641" s="23" t="s">
        <v>329</v>
      </c>
      <c r="E641" s="23" t="s">
        <v>330</v>
      </c>
      <c r="F641" s="23" t="s">
        <v>331</v>
      </c>
      <c r="G641" s="23" t="s">
        <v>268</v>
      </c>
      <c r="H641" s="23" t="s">
        <v>131</v>
      </c>
      <c r="I641" s="23" t="s">
        <v>132</v>
      </c>
      <c r="J641" s="23">
        <v>0</v>
      </c>
      <c r="K641" s="23">
        <v>396</v>
      </c>
      <c r="L641" s="23" t="s">
        <v>373</v>
      </c>
      <c r="M641" s="161" t="s">
        <v>507</v>
      </c>
    </row>
    <row r="642" spans="1:14">
      <c r="A642" s="23" t="s">
        <v>347</v>
      </c>
      <c r="B642" s="23" t="s">
        <v>321</v>
      </c>
      <c r="C642" s="23">
        <v>2015</v>
      </c>
      <c r="D642" s="23" t="s">
        <v>329</v>
      </c>
      <c r="E642" s="23" t="s">
        <v>330</v>
      </c>
      <c r="F642" s="23" t="s">
        <v>331</v>
      </c>
      <c r="G642" s="23" t="s">
        <v>268</v>
      </c>
      <c r="H642" s="23" t="s">
        <v>141</v>
      </c>
      <c r="I642" s="23" t="s">
        <v>142</v>
      </c>
      <c r="J642" s="23">
        <v>0</v>
      </c>
      <c r="K642" s="23">
        <v>14033</v>
      </c>
      <c r="L642" s="23" t="s">
        <v>373</v>
      </c>
      <c r="M642" s="161" t="s">
        <v>507</v>
      </c>
    </row>
    <row r="643" spans="1:14">
      <c r="A643" s="23" t="s">
        <v>347</v>
      </c>
      <c r="B643" s="23" t="s">
        <v>321</v>
      </c>
      <c r="C643" s="23">
        <v>2015</v>
      </c>
      <c r="D643" s="23" t="s">
        <v>329</v>
      </c>
      <c r="E643" s="23" t="s">
        <v>330</v>
      </c>
      <c r="F643" s="23" t="s">
        <v>331</v>
      </c>
      <c r="G643" s="23" t="s">
        <v>268</v>
      </c>
      <c r="H643" s="23" t="s">
        <v>153</v>
      </c>
      <c r="I643" s="23" t="s">
        <v>154</v>
      </c>
      <c r="J643" s="23">
        <v>0</v>
      </c>
      <c r="K643" s="23">
        <v>359319</v>
      </c>
      <c r="L643" s="23" t="s">
        <v>373</v>
      </c>
      <c r="M643" s="161" t="s">
        <v>507</v>
      </c>
    </row>
    <row r="644" spans="1:14">
      <c r="A644" s="23" t="s">
        <v>347</v>
      </c>
      <c r="B644" s="23" t="s">
        <v>321</v>
      </c>
      <c r="C644" s="23">
        <v>2015</v>
      </c>
      <c r="D644" s="23" t="s">
        <v>329</v>
      </c>
      <c r="E644" s="23" t="s">
        <v>330</v>
      </c>
      <c r="F644" s="23" t="s">
        <v>331</v>
      </c>
      <c r="G644" s="23" t="s">
        <v>268</v>
      </c>
      <c r="H644" s="23" t="s">
        <v>194</v>
      </c>
      <c r="I644" s="23" t="s">
        <v>195</v>
      </c>
      <c r="J644" s="23">
        <v>0</v>
      </c>
      <c r="K644" s="23">
        <v>3600</v>
      </c>
      <c r="L644" s="23" t="s">
        <v>373</v>
      </c>
      <c r="M644" s="161" t="s">
        <v>507</v>
      </c>
    </row>
    <row r="645" spans="1:14">
      <c r="A645" s="23" t="s">
        <v>347</v>
      </c>
      <c r="B645" s="23" t="s">
        <v>321</v>
      </c>
      <c r="C645" s="23">
        <v>2015</v>
      </c>
      <c r="D645" s="23" t="s">
        <v>329</v>
      </c>
      <c r="E645" s="23" t="s">
        <v>330</v>
      </c>
      <c r="F645" s="23" t="s">
        <v>331</v>
      </c>
      <c r="G645" s="23" t="s">
        <v>268</v>
      </c>
      <c r="H645" s="23" t="s">
        <v>174</v>
      </c>
      <c r="I645" s="23" t="s">
        <v>175</v>
      </c>
      <c r="J645" s="23">
        <v>0</v>
      </c>
      <c r="K645" s="23">
        <v>145328</v>
      </c>
      <c r="L645" s="23" t="s">
        <v>373</v>
      </c>
      <c r="M645" s="161" t="s">
        <v>507</v>
      </c>
    </row>
    <row r="646" spans="1:14">
      <c r="A646" s="23" t="s">
        <v>347</v>
      </c>
      <c r="B646" s="23" t="s">
        <v>321</v>
      </c>
      <c r="C646" s="23">
        <v>2015</v>
      </c>
      <c r="D646" s="23" t="s">
        <v>329</v>
      </c>
      <c r="E646" s="23" t="s">
        <v>330</v>
      </c>
      <c r="F646" s="23" t="s">
        <v>331</v>
      </c>
      <c r="G646" s="23" t="s">
        <v>268</v>
      </c>
      <c r="H646" s="23" t="s">
        <v>176</v>
      </c>
      <c r="I646" s="23" t="s">
        <v>293</v>
      </c>
      <c r="J646" s="23">
        <v>0</v>
      </c>
      <c r="K646" s="23">
        <v>189252</v>
      </c>
      <c r="L646" s="23" t="s">
        <v>373</v>
      </c>
      <c r="M646" s="161" t="s">
        <v>507</v>
      </c>
      <c r="N646" s="23"/>
    </row>
    <row r="647" spans="1:14">
      <c r="A647" s="23" t="s">
        <v>347</v>
      </c>
      <c r="B647" s="23" t="s">
        <v>321</v>
      </c>
      <c r="C647" s="23">
        <v>2015</v>
      </c>
      <c r="D647" s="23" t="s">
        <v>329</v>
      </c>
      <c r="E647" s="23" t="s">
        <v>330</v>
      </c>
      <c r="F647" s="23" t="s">
        <v>331</v>
      </c>
      <c r="G647" s="23" t="s">
        <v>268</v>
      </c>
      <c r="H647" s="23" t="s">
        <v>180</v>
      </c>
      <c r="I647" s="23" t="s">
        <v>181</v>
      </c>
      <c r="J647" s="23">
        <v>0</v>
      </c>
      <c r="K647" s="23">
        <v>13798</v>
      </c>
      <c r="L647" s="23" t="s">
        <v>373</v>
      </c>
      <c r="M647" s="161" t="s">
        <v>507</v>
      </c>
    </row>
    <row r="648" spans="1:14">
      <c r="A648" s="23" t="s">
        <v>347</v>
      </c>
      <c r="B648" s="23" t="s">
        <v>321</v>
      </c>
      <c r="C648" s="23">
        <v>2015</v>
      </c>
      <c r="D648" s="23" t="s">
        <v>329</v>
      </c>
      <c r="E648" s="23" t="s">
        <v>330</v>
      </c>
      <c r="F648" s="23" t="s">
        <v>331</v>
      </c>
      <c r="G648" s="23" t="s">
        <v>268</v>
      </c>
      <c r="H648" s="23" t="s">
        <v>182</v>
      </c>
      <c r="I648" s="23" t="s">
        <v>183</v>
      </c>
      <c r="J648" s="23">
        <v>0</v>
      </c>
      <c r="K648" s="23">
        <v>1220</v>
      </c>
      <c r="L648" s="23" t="s">
        <v>373</v>
      </c>
      <c r="M648" s="161" t="s">
        <v>507</v>
      </c>
    </row>
    <row r="649" spans="1:14">
      <c r="A649" s="23" t="s">
        <v>347</v>
      </c>
      <c r="B649" s="23" t="s">
        <v>321</v>
      </c>
      <c r="C649" s="23">
        <v>2015</v>
      </c>
      <c r="D649" s="23" t="s">
        <v>329</v>
      </c>
      <c r="E649" s="23" t="s">
        <v>330</v>
      </c>
      <c r="F649" s="23" t="s">
        <v>331</v>
      </c>
      <c r="G649" s="23" t="s">
        <v>268</v>
      </c>
      <c r="H649" s="23" t="s">
        <v>188</v>
      </c>
      <c r="I649" s="23" t="s">
        <v>189</v>
      </c>
      <c r="J649" s="23">
        <v>0</v>
      </c>
      <c r="K649" s="23">
        <v>4806</v>
      </c>
      <c r="L649" s="23" t="s">
        <v>373</v>
      </c>
      <c r="M649" s="161" t="s">
        <v>507</v>
      </c>
    </row>
    <row r="650" spans="1:14">
      <c r="A650" s="23" t="s">
        <v>347</v>
      </c>
      <c r="B650" s="23" t="s">
        <v>321</v>
      </c>
      <c r="C650" s="23">
        <v>2015</v>
      </c>
      <c r="D650" s="23" t="s">
        <v>329</v>
      </c>
      <c r="E650" s="23" t="s">
        <v>330</v>
      </c>
      <c r="F650" s="23" t="s">
        <v>331</v>
      </c>
      <c r="G650" s="23" t="s">
        <v>268</v>
      </c>
      <c r="H650" s="23" t="s">
        <v>158</v>
      </c>
      <c r="I650" s="23" t="s">
        <v>159</v>
      </c>
      <c r="J650" s="23">
        <v>0</v>
      </c>
      <c r="K650" s="23">
        <v>110097</v>
      </c>
      <c r="L650" s="23" t="s">
        <v>373</v>
      </c>
      <c r="M650" s="161" t="s">
        <v>507</v>
      </c>
    </row>
    <row r="651" spans="1:14">
      <c r="A651" s="23" t="s">
        <v>347</v>
      </c>
      <c r="B651" s="23" t="s">
        <v>321</v>
      </c>
      <c r="C651" s="23">
        <v>2015</v>
      </c>
      <c r="D651" s="23" t="s">
        <v>329</v>
      </c>
      <c r="E651" s="23" t="s">
        <v>330</v>
      </c>
      <c r="F651" s="23" t="s">
        <v>331</v>
      </c>
      <c r="G651" s="23" t="s">
        <v>268</v>
      </c>
      <c r="H651" s="23" t="s">
        <v>190</v>
      </c>
      <c r="I651" s="23" t="s">
        <v>191</v>
      </c>
      <c r="J651" s="23">
        <v>0</v>
      </c>
      <c r="K651" s="23">
        <v>217</v>
      </c>
      <c r="L651" s="23" t="s">
        <v>373</v>
      </c>
      <c r="M651" s="161" t="s">
        <v>507</v>
      </c>
    </row>
    <row r="652" spans="1:14">
      <c r="A652" s="23" t="s">
        <v>347</v>
      </c>
      <c r="B652" s="23" t="s">
        <v>321</v>
      </c>
      <c r="C652" s="23">
        <v>2015</v>
      </c>
      <c r="D652" s="23" t="s">
        <v>329</v>
      </c>
      <c r="E652" s="23" t="s">
        <v>330</v>
      </c>
      <c r="F652" s="23" t="s">
        <v>331</v>
      </c>
      <c r="G652" s="23" t="s">
        <v>268</v>
      </c>
      <c r="H652" s="23" t="s">
        <v>133</v>
      </c>
      <c r="I652" s="23" t="s">
        <v>134</v>
      </c>
      <c r="J652" s="23">
        <v>0</v>
      </c>
      <c r="K652" s="23">
        <v>88790</v>
      </c>
      <c r="L652" s="23" t="s">
        <v>373</v>
      </c>
      <c r="M652" s="161" t="s">
        <v>507</v>
      </c>
    </row>
    <row r="653" spans="1:14">
      <c r="A653" s="23" t="s">
        <v>347</v>
      </c>
      <c r="B653" s="23" t="s">
        <v>321</v>
      </c>
      <c r="C653" s="23">
        <v>2015</v>
      </c>
      <c r="D653" s="23" t="s">
        <v>329</v>
      </c>
      <c r="E653" s="23" t="s">
        <v>330</v>
      </c>
      <c r="F653" s="23" t="s">
        <v>331</v>
      </c>
      <c r="G653" s="23" t="s">
        <v>268</v>
      </c>
      <c r="H653" s="23" t="s">
        <v>19</v>
      </c>
      <c r="I653" s="23" t="s">
        <v>155</v>
      </c>
      <c r="J653" s="23">
        <v>0.1</v>
      </c>
      <c r="K653" s="23">
        <v>3452</v>
      </c>
      <c r="L653" s="23" t="s">
        <v>373</v>
      </c>
      <c r="M653" s="161" t="s">
        <v>507</v>
      </c>
    </row>
    <row r="654" spans="1:14">
      <c r="A654" s="23" t="s">
        <v>347</v>
      </c>
      <c r="B654" s="23" t="s">
        <v>321</v>
      </c>
      <c r="C654" s="23">
        <v>2015</v>
      </c>
      <c r="D654" s="23" t="s">
        <v>329</v>
      </c>
      <c r="E654" s="23" t="s">
        <v>330</v>
      </c>
      <c r="F654" s="23" t="s">
        <v>331</v>
      </c>
      <c r="G654" s="23" t="s">
        <v>268</v>
      </c>
      <c r="H654" s="23" t="s">
        <v>230</v>
      </c>
      <c r="I654" s="23" t="s">
        <v>231</v>
      </c>
      <c r="J654" s="23">
        <v>0</v>
      </c>
      <c r="K654" s="23">
        <v>1800</v>
      </c>
      <c r="L654" s="23" t="s">
        <v>373</v>
      </c>
      <c r="M654" s="161" t="s">
        <v>507</v>
      </c>
    </row>
    <row r="655" spans="1:14">
      <c r="A655" s="23" t="s">
        <v>347</v>
      </c>
      <c r="B655" s="23" t="s">
        <v>321</v>
      </c>
      <c r="C655" s="23">
        <v>2015</v>
      </c>
      <c r="D655" s="23" t="s">
        <v>329</v>
      </c>
      <c r="E655" s="23" t="s">
        <v>330</v>
      </c>
      <c r="F655" s="23" t="s">
        <v>331</v>
      </c>
      <c r="G655" s="23" t="s">
        <v>268</v>
      </c>
      <c r="H655" s="23" t="s">
        <v>139</v>
      </c>
      <c r="I655" s="23" t="s">
        <v>140</v>
      </c>
      <c r="J655" s="23">
        <v>0</v>
      </c>
      <c r="K655" s="23">
        <v>392</v>
      </c>
      <c r="L655" s="23" t="s">
        <v>373</v>
      </c>
      <c r="M655" s="161" t="s">
        <v>507</v>
      </c>
    </row>
    <row r="656" spans="1:14">
      <c r="A656" s="23" t="s">
        <v>347</v>
      </c>
      <c r="B656" s="23" t="s">
        <v>321</v>
      </c>
      <c r="C656" s="23">
        <v>2015</v>
      </c>
      <c r="D656" s="23" t="s">
        <v>329</v>
      </c>
      <c r="E656" s="23" t="s">
        <v>330</v>
      </c>
      <c r="F656" s="23" t="s">
        <v>331</v>
      </c>
      <c r="G656" s="23" t="s">
        <v>268</v>
      </c>
      <c r="H656" s="23" t="s">
        <v>156</v>
      </c>
      <c r="I656" s="23" t="s">
        <v>157</v>
      </c>
      <c r="J656" s="23">
        <v>3.01</v>
      </c>
      <c r="K656" s="23">
        <v>110097</v>
      </c>
      <c r="L656" s="23" t="s">
        <v>373</v>
      </c>
      <c r="M656" s="161" t="s">
        <v>507</v>
      </c>
    </row>
    <row r="657" spans="1:14">
      <c r="A657" s="23" t="s">
        <v>347</v>
      </c>
      <c r="B657" s="23" t="s">
        <v>321</v>
      </c>
      <c r="C657" s="23">
        <v>2015</v>
      </c>
      <c r="D657" s="23" t="s">
        <v>329</v>
      </c>
      <c r="E657" s="23" t="s">
        <v>330</v>
      </c>
      <c r="F657" s="23" t="s">
        <v>331</v>
      </c>
      <c r="G657" s="23" t="s">
        <v>268</v>
      </c>
      <c r="H657" s="23" t="s">
        <v>17</v>
      </c>
      <c r="I657" s="23" t="s">
        <v>18</v>
      </c>
      <c r="J657" s="23">
        <v>0.4</v>
      </c>
      <c r="K657" s="23">
        <v>16889</v>
      </c>
      <c r="L657" s="23" t="s">
        <v>373</v>
      </c>
      <c r="M657" s="161" t="s">
        <v>507</v>
      </c>
    </row>
    <row r="658" spans="1:14">
      <c r="A658" s="23" t="s">
        <v>347</v>
      </c>
      <c r="B658" s="23" t="s">
        <v>321</v>
      </c>
      <c r="C658" s="23">
        <v>2015</v>
      </c>
      <c r="D658" s="23" t="s">
        <v>329</v>
      </c>
      <c r="E658" s="23" t="s">
        <v>330</v>
      </c>
      <c r="F658" s="23" t="s">
        <v>331</v>
      </c>
      <c r="G658" s="23" t="s">
        <v>268</v>
      </c>
      <c r="H658" s="23" t="s">
        <v>13</v>
      </c>
      <c r="I658" s="23" t="s">
        <v>14</v>
      </c>
      <c r="J658" s="23">
        <v>0.94</v>
      </c>
      <c r="K658" s="23">
        <v>29186</v>
      </c>
      <c r="L658" s="23" t="s">
        <v>373</v>
      </c>
      <c r="M658" s="161" t="s">
        <v>507</v>
      </c>
    </row>
    <row r="659" spans="1:14">
      <c r="A659" s="23" t="s">
        <v>347</v>
      </c>
      <c r="B659" s="23" t="s">
        <v>321</v>
      </c>
      <c r="C659" s="23">
        <v>2015</v>
      </c>
      <c r="D659" s="23" t="s">
        <v>329</v>
      </c>
      <c r="E659" s="23" t="s">
        <v>330</v>
      </c>
      <c r="F659" s="23" t="s">
        <v>331</v>
      </c>
      <c r="G659" s="23" t="s">
        <v>268</v>
      </c>
      <c r="H659" s="23" t="s">
        <v>11</v>
      </c>
      <c r="I659" s="23" t="s">
        <v>12</v>
      </c>
      <c r="J659" s="23">
        <v>1.23</v>
      </c>
      <c r="K659" s="23">
        <v>43006</v>
      </c>
      <c r="L659" s="23" t="s">
        <v>373</v>
      </c>
      <c r="M659" s="161" t="s">
        <v>507</v>
      </c>
    </row>
    <row r="660" spans="1:14">
      <c r="A660" s="23" t="s">
        <v>347</v>
      </c>
      <c r="B660" s="23" t="s">
        <v>321</v>
      </c>
      <c r="C660" s="23">
        <v>2015</v>
      </c>
      <c r="D660" s="23" t="s">
        <v>329</v>
      </c>
      <c r="E660" s="23" t="s">
        <v>330</v>
      </c>
      <c r="F660" s="23" t="s">
        <v>331</v>
      </c>
      <c r="G660" s="23" t="s">
        <v>268</v>
      </c>
      <c r="H660" s="23" t="s">
        <v>234</v>
      </c>
      <c r="I660" s="23" t="s">
        <v>235</v>
      </c>
      <c r="J660" s="23">
        <v>0</v>
      </c>
      <c r="K660" s="23">
        <v>359319</v>
      </c>
      <c r="L660" s="23" t="s">
        <v>373</v>
      </c>
      <c r="M660" s="161" t="s">
        <v>507</v>
      </c>
    </row>
    <row r="661" spans="1:14">
      <c r="A661" s="23" t="s">
        <v>347</v>
      </c>
      <c r="B661" s="23" t="s">
        <v>321</v>
      </c>
      <c r="C661" s="23">
        <v>2015</v>
      </c>
      <c r="D661" s="23" t="s">
        <v>329</v>
      </c>
      <c r="E661" s="23" t="s">
        <v>330</v>
      </c>
      <c r="F661" s="23" t="s">
        <v>331</v>
      </c>
      <c r="G661" s="23" t="s">
        <v>268</v>
      </c>
      <c r="H661" s="23" t="s">
        <v>9</v>
      </c>
      <c r="I661" s="23" t="s">
        <v>10</v>
      </c>
      <c r="J661" s="23">
        <v>0.1</v>
      </c>
      <c r="K661" s="23">
        <v>3064</v>
      </c>
      <c r="L661" s="23" t="s">
        <v>373</v>
      </c>
      <c r="M661" s="161" t="s">
        <v>507</v>
      </c>
    </row>
    <row r="662" spans="1:14">
      <c r="A662" s="23" t="s">
        <v>347</v>
      </c>
      <c r="B662" s="23" t="s">
        <v>321</v>
      </c>
      <c r="C662" s="23">
        <v>2015</v>
      </c>
      <c r="D662" s="23" t="s">
        <v>329</v>
      </c>
      <c r="E662" s="23" t="s">
        <v>330</v>
      </c>
      <c r="F662" s="23" t="s">
        <v>331</v>
      </c>
      <c r="G662" s="23" t="s">
        <v>268</v>
      </c>
      <c r="H662" s="23" t="s">
        <v>236</v>
      </c>
      <c r="I662" s="23" t="s">
        <v>237</v>
      </c>
      <c r="J662" s="23">
        <v>0</v>
      </c>
      <c r="K662" s="23">
        <v>-46213</v>
      </c>
      <c r="L662" s="23" t="s">
        <v>373</v>
      </c>
      <c r="M662" s="161" t="s">
        <v>507</v>
      </c>
    </row>
    <row r="663" spans="1:14">
      <c r="A663" s="23" t="s">
        <v>347</v>
      </c>
      <c r="B663" s="23" t="s">
        <v>321</v>
      </c>
      <c r="C663" s="23">
        <v>2015</v>
      </c>
      <c r="D663" s="23" t="s">
        <v>329</v>
      </c>
      <c r="E663" s="23" t="s">
        <v>330</v>
      </c>
      <c r="F663" s="23" t="s">
        <v>331</v>
      </c>
      <c r="G663" s="23" t="s">
        <v>268</v>
      </c>
      <c r="H663" s="23" t="s">
        <v>166</v>
      </c>
      <c r="I663" s="23" t="s">
        <v>167</v>
      </c>
      <c r="J663" s="23">
        <v>0</v>
      </c>
      <c r="K663" s="23">
        <v>110097</v>
      </c>
      <c r="L663" s="23" t="s">
        <v>373</v>
      </c>
      <c r="M663" s="161" t="s">
        <v>507</v>
      </c>
    </row>
    <row r="664" spans="1:14">
      <c r="A664" s="23" t="s">
        <v>347</v>
      </c>
      <c r="B664" s="23" t="s">
        <v>321</v>
      </c>
      <c r="C664" s="23">
        <v>2015</v>
      </c>
      <c r="D664" s="23" t="s">
        <v>329</v>
      </c>
      <c r="E664" s="23" t="s">
        <v>330</v>
      </c>
      <c r="F664" s="23" t="s">
        <v>331</v>
      </c>
      <c r="G664" s="23" t="s">
        <v>268</v>
      </c>
      <c r="H664" s="23" t="s">
        <v>168</v>
      </c>
      <c r="I664" s="23" t="s">
        <v>169</v>
      </c>
      <c r="J664" s="23">
        <v>0</v>
      </c>
      <c r="K664" s="23">
        <v>12981</v>
      </c>
      <c r="L664" s="23" t="s">
        <v>373</v>
      </c>
      <c r="M664" s="161" t="s">
        <v>507</v>
      </c>
    </row>
    <row r="665" spans="1:14">
      <c r="A665" s="23" t="s">
        <v>347</v>
      </c>
      <c r="B665" s="23" t="s">
        <v>321</v>
      </c>
      <c r="C665" s="23">
        <v>2015</v>
      </c>
      <c r="D665" s="23" t="s">
        <v>329</v>
      </c>
      <c r="E665" s="23" t="s">
        <v>330</v>
      </c>
      <c r="F665" s="23" t="s">
        <v>331</v>
      </c>
      <c r="G665" s="23" t="s">
        <v>268</v>
      </c>
      <c r="H665" s="23" t="s">
        <v>0</v>
      </c>
      <c r="I665" s="23" t="s">
        <v>1</v>
      </c>
      <c r="J665" s="23">
        <v>0.24</v>
      </c>
      <c r="K665" s="23">
        <v>14500</v>
      </c>
      <c r="L665" s="23" t="s">
        <v>373</v>
      </c>
      <c r="M665" s="161" t="s">
        <v>507</v>
      </c>
    </row>
    <row r="666" spans="1:14">
      <c r="A666" s="23" t="s">
        <v>347</v>
      </c>
      <c r="B666" s="23" t="s">
        <v>321</v>
      </c>
      <c r="C666" s="23">
        <v>2015</v>
      </c>
      <c r="D666" s="23" t="s">
        <v>322</v>
      </c>
      <c r="E666" s="23" t="s">
        <v>323</v>
      </c>
      <c r="F666" s="23" t="s">
        <v>324</v>
      </c>
      <c r="G666" s="23" t="s">
        <v>268</v>
      </c>
      <c r="H666" s="23" t="s">
        <v>232</v>
      </c>
      <c r="I666" s="23" t="s">
        <v>233</v>
      </c>
      <c r="J666" s="23">
        <v>0</v>
      </c>
      <c r="K666" s="23">
        <v>475844</v>
      </c>
      <c r="L666" s="23" t="s">
        <v>372</v>
      </c>
      <c r="M666" s="161" t="s">
        <v>507</v>
      </c>
    </row>
    <row r="667" spans="1:14">
      <c r="A667" s="23" t="s">
        <v>351</v>
      </c>
      <c r="B667" s="23" t="s">
        <v>321</v>
      </c>
      <c r="C667" s="23">
        <v>2015</v>
      </c>
      <c r="D667" s="23" t="s">
        <v>327</v>
      </c>
      <c r="E667" s="23" t="s">
        <v>328</v>
      </c>
      <c r="F667" s="23" t="s">
        <v>324</v>
      </c>
      <c r="G667" s="23" t="s">
        <v>268</v>
      </c>
      <c r="H667" s="23" t="s">
        <v>232</v>
      </c>
      <c r="I667" s="23" t="s">
        <v>233</v>
      </c>
      <c r="J667" s="23">
        <v>0</v>
      </c>
      <c r="K667" s="23">
        <v>146634</v>
      </c>
      <c r="L667" t="s">
        <v>372</v>
      </c>
      <c r="M667" t="s">
        <v>508</v>
      </c>
    </row>
    <row r="668" spans="1:14">
      <c r="A668" s="23" t="s">
        <v>351</v>
      </c>
      <c r="B668" s="23" t="s">
        <v>321</v>
      </c>
      <c r="C668" s="23">
        <v>2015</v>
      </c>
      <c r="D668" s="23" t="s">
        <v>325</v>
      </c>
      <c r="E668" s="23" t="s">
        <v>326</v>
      </c>
      <c r="F668" s="23" t="s">
        <v>324</v>
      </c>
      <c r="G668" s="23" t="s">
        <v>268</v>
      </c>
      <c r="H668" s="23" t="s">
        <v>232</v>
      </c>
      <c r="I668" s="23" t="s">
        <v>233</v>
      </c>
      <c r="J668" s="23">
        <v>0</v>
      </c>
      <c r="K668" s="23">
        <v>197713</v>
      </c>
      <c r="L668" t="s">
        <v>377</v>
      </c>
      <c r="N668" s="23"/>
    </row>
    <row r="669" spans="1:14">
      <c r="A669" s="23" t="s">
        <v>351</v>
      </c>
      <c r="B669" s="23" t="s">
        <v>321</v>
      </c>
      <c r="C669" s="23">
        <v>2015</v>
      </c>
      <c r="D669" s="23" t="s">
        <v>329</v>
      </c>
      <c r="E669" s="23" t="s">
        <v>330</v>
      </c>
      <c r="F669" s="23" t="s">
        <v>331</v>
      </c>
      <c r="G669" s="23" t="s">
        <v>268</v>
      </c>
      <c r="H669" s="23" t="s">
        <v>232</v>
      </c>
      <c r="I669" s="23" t="s">
        <v>233</v>
      </c>
      <c r="J669" s="23">
        <v>0</v>
      </c>
      <c r="K669" s="23">
        <v>405532</v>
      </c>
      <c r="L669" s="23" t="s">
        <v>373</v>
      </c>
      <c r="M669" t="s">
        <v>507</v>
      </c>
    </row>
    <row r="670" spans="1:14">
      <c r="A670" s="23" t="s">
        <v>351</v>
      </c>
      <c r="B670" s="23" t="s">
        <v>276</v>
      </c>
      <c r="C670" s="23">
        <v>2015</v>
      </c>
      <c r="D670" s="23" t="s">
        <v>277</v>
      </c>
      <c r="E670" s="23" t="s">
        <v>278</v>
      </c>
      <c r="F670" s="23" t="s">
        <v>279</v>
      </c>
      <c r="G670" s="23" t="s">
        <v>268</v>
      </c>
      <c r="H670" s="23" t="s">
        <v>168</v>
      </c>
      <c r="I670" s="23" t="s">
        <v>169</v>
      </c>
      <c r="J670" s="23">
        <v>0</v>
      </c>
      <c r="K670" s="23">
        <v>8572</v>
      </c>
      <c r="L670" s="23" t="s">
        <v>373</v>
      </c>
      <c r="M670" t="s">
        <v>507</v>
      </c>
    </row>
    <row r="671" spans="1:14">
      <c r="A671" s="23" t="s">
        <v>351</v>
      </c>
      <c r="B671" s="23" t="s">
        <v>276</v>
      </c>
      <c r="C671" s="23">
        <v>2015</v>
      </c>
      <c r="D671" s="23" t="s">
        <v>277</v>
      </c>
      <c r="E671" s="23" t="s">
        <v>278</v>
      </c>
      <c r="F671" s="23" t="s">
        <v>279</v>
      </c>
      <c r="G671" s="23" t="s">
        <v>268</v>
      </c>
      <c r="H671" s="23" t="s">
        <v>166</v>
      </c>
      <c r="I671" s="23" t="s">
        <v>167</v>
      </c>
      <c r="J671" s="23">
        <v>0</v>
      </c>
      <c r="K671" s="23">
        <v>58067</v>
      </c>
      <c r="L671" s="23" t="s">
        <v>373</v>
      </c>
      <c r="M671" s="161" t="s">
        <v>507</v>
      </c>
    </row>
    <row r="672" spans="1:14">
      <c r="A672" s="23" t="s">
        <v>351</v>
      </c>
      <c r="B672" s="23" t="s">
        <v>276</v>
      </c>
      <c r="C672" s="23">
        <v>2015</v>
      </c>
      <c r="D672" s="23" t="s">
        <v>277</v>
      </c>
      <c r="E672" s="23" t="s">
        <v>278</v>
      </c>
      <c r="F672" s="23" t="s">
        <v>279</v>
      </c>
      <c r="G672" s="23" t="s">
        <v>268</v>
      </c>
      <c r="H672" s="23" t="s">
        <v>236</v>
      </c>
      <c r="I672" s="23" t="s">
        <v>237</v>
      </c>
      <c r="J672" s="23">
        <v>0</v>
      </c>
      <c r="K672" s="23">
        <v>-11663.5766</v>
      </c>
      <c r="L672" s="23" t="s">
        <v>373</v>
      </c>
      <c r="M672" s="161" t="s">
        <v>507</v>
      </c>
    </row>
    <row r="673" spans="1:14">
      <c r="A673" s="23" t="s">
        <v>351</v>
      </c>
      <c r="B673" s="23" t="s">
        <v>276</v>
      </c>
      <c r="C673" s="23">
        <v>2015</v>
      </c>
      <c r="D673" s="23" t="s">
        <v>277</v>
      </c>
      <c r="E673" s="23" t="s">
        <v>278</v>
      </c>
      <c r="F673" s="23" t="s">
        <v>279</v>
      </c>
      <c r="G673" s="23" t="s">
        <v>268</v>
      </c>
      <c r="H673" s="23" t="s">
        <v>234</v>
      </c>
      <c r="I673" s="23" t="s">
        <v>235</v>
      </c>
      <c r="J673" s="23">
        <v>0</v>
      </c>
      <c r="K673" s="23">
        <v>78089</v>
      </c>
      <c r="L673" s="23" t="s">
        <v>373</v>
      </c>
      <c r="M673" s="161" t="s">
        <v>507</v>
      </c>
    </row>
    <row r="674" spans="1:14">
      <c r="A674" s="23" t="s">
        <v>351</v>
      </c>
      <c r="B674" s="23" t="s">
        <v>276</v>
      </c>
      <c r="C674" s="23">
        <v>2015</v>
      </c>
      <c r="D674" s="23" t="s">
        <v>277</v>
      </c>
      <c r="E674" s="23" t="s">
        <v>278</v>
      </c>
      <c r="F674" s="23" t="s">
        <v>279</v>
      </c>
      <c r="G674" s="23" t="s">
        <v>268</v>
      </c>
      <c r="H674" s="23" t="s">
        <v>170</v>
      </c>
      <c r="I674" s="23" t="s">
        <v>171</v>
      </c>
      <c r="J674" s="23">
        <v>0</v>
      </c>
      <c r="K674" s="23">
        <v>1470</v>
      </c>
      <c r="L674" s="23" t="s">
        <v>373</v>
      </c>
      <c r="M674" s="161" t="s">
        <v>507</v>
      </c>
    </row>
    <row r="675" spans="1:14">
      <c r="A675" s="23" t="s">
        <v>351</v>
      </c>
      <c r="B675" s="23" t="s">
        <v>276</v>
      </c>
      <c r="C675" s="23">
        <v>2015</v>
      </c>
      <c r="D675" s="23" t="s">
        <v>277</v>
      </c>
      <c r="E675" s="23" t="s">
        <v>278</v>
      </c>
      <c r="F675" s="23" t="s">
        <v>279</v>
      </c>
      <c r="G675" s="23" t="s">
        <v>268</v>
      </c>
      <c r="H675" s="23" t="s">
        <v>153</v>
      </c>
      <c r="I675" s="23" t="s">
        <v>154</v>
      </c>
      <c r="J675" s="23">
        <v>0</v>
      </c>
      <c r="K675" s="23">
        <v>78089</v>
      </c>
      <c r="L675" s="23" t="s">
        <v>373</v>
      </c>
      <c r="M675" s="161" t="s">
        <v>507</v>
      </c>
    </row>
    <row r="676" spans="1:14">
      <c r="A676" s="23" t="s">
        <v>351</v>
      </c>
      <c r="B676" s="23" t="s">
        <v>276</v>
      </c>
      <c r="C676" s="23">
        <v>2015</v>
      </c>
      <c r="D676" s="23" t="s">
        <v>277</v>
      </c>
      <c r="E676" s="23" t="s">
        <v>278</v>
      </c>
      <c r="F676" s="23" t="s">
        <v>279</v>
      </c>
      <c r="G676" s="23" t="s">
        <v>268</v>
      </c>
      <c r="H676" s="23" t="s">
        <v>143</v>
      </c>
      <c r="I676" s="23" t="s">
        <v>144</v>
      </c>
      <c r="J676" s="23">
        <v>0</v>
      </c>
      <c r="K676" s="23">
        <v>78089</v>
      </c>
      <c r="L676" s="23" t="s">
        <v>373</v>
      </c>
      <c r="M676" s="161" t="s">
        <v>507</v>
      </c>
    </row>
    <row r="677" spans="1:14">
      <c r="A677" s="23" t="s">
        <v>351</v>
      </c>
      <c r="B677" s="23" t="s">
        <v>276</v>
      </c>
      <c r="C677" s="23">
        <v>2015</v>
      </c>
      <c r="D677" s="23" t="s">
        <v>277</v>
      </c>
      <c r="E677" s="23" t="s">
        <v>278</v>
      </c>
      <c r="F677" s="23" t="s">
        <v>279</v>
      </c>
      <c r="G677" s="23" t="s">
        <v>268</v>
      </c>
      <c r="H677" s="23" t="s">
        <v>226</v>
      </c>
      <c r="I677" s="23" t="s">
        <v>227</v>
      </c>
      <c r="J677" s="23">
        <v>0</v>
      </c>
      <c r="K677" s="23">
        <v>89752.5766</v>
      </c>
      <c r="L677" s="23" t="s">
        <v>373</v>
      </c>
      <c r="M677" s="161" t="s">
        <v>507</v>
      </c>
      <c r="N677" s="23"/>
    </row>
    <row r="678" spans="1:14">
      <c r="A678" s="23" t="s">
        <v>351</v>
      </c>
      <c r="B678" s="23" t="s">
        <v>276</v>
      </c>
      <c r="C678" s="23">
        <v>2015</v>
      </c>
      <c r="D678" s="23" t="s">
        <v>277</v>
      </c>
      <c r="E678" s="23" t="s">
        <v>278</v>
      </c>
      <c r="F678" s="23" t="s">
        <v>279</v>
      </c>
      <c r="G678" s="23" t="s">
        <v>268</v>
      </c>
      <c r="H678" s="23" t="s">
        <v>224</v>
      </c>
      <c r="I678" s="23" t="s">
        <v>225</v>
      </c>
      <c r="J678" s="23">
        <v>0</v>
      </c>
      <c r="K678" s="23">
        <v>11663.5766</v>
      </c>
      <c r="L678" s="23" t="s">
        <v>373</v>
      </c>
      <c r="M678" s="161" t="s">
        <v>507</v>
      </c>
    </row>
    <row r="679" spans="1:14">
      <c r="A679" s="23" t="s">
        <v>351</v>
      </c>
      <c r="B679" s="23" t="s">
        <v>276</v>
      </c>
      <c r="C679" s="23">
        <v>2015</v>
      </c>
      <c r="D679" s="23" t="s">
        <v>277</v>
      </c>
      <c r="E679" s="23" t="s">
        <v>278</v>
      </c>
      <c r="F679" s="23" t="s">
        <v>279</v>
      </c>
      <c r="G679" s="23" t="s">
        <v>268</v>
      </c>
      <c r="H679" s="23" t="s">
        <v>212</v>
      </c>
      <c r="I679" s="23" t="s">
        <v>213</v>
      </c>
      <c r="J679" s="23">
        <v>0</v>
      </c>
      <c r="K679" s="23">
        <v>9980</v>
      </c>
      <c r="L679" s="23" t="s">
        <v>373</v>
      </c>
      <c r="M679" s="161" t="s">
        <v>507</v>
      </c>
    </row>
    <row r="680" spans="1:14">
      <c r="A680" s="23" t="s">
        <v>351</v>
      </c>
      <c r="B680" s="23" t="s">
        <v>276</v>
      </c>
      <c r="C680" s="23">
        <v>2015</v>
      </c>
      <c r="D680" s="23" t="s">
        <v>277</v>
      </c>
      <c r="E680" s="23" t="s">
        <v>278</v>
      </c>
      <c r="F680" s="23" t="s">
        <v>279</v>
      </c>
      <c r="G680" s="23" t="s">
        <v>268</v>
      </c>
      <c r="H680" s="23" t="s">
        <v>194</v>
      </c>
      <c r="I680" s="23" t="s">
        <v>195</v>
      </c>
      <c r="J680" s="23">
        <v>0</v>
      </c>
      <c r="K680" s="23">
        <v>9980</v>
      </c>
      <c r="L680" s="23" t="s">
        <v>373</v>
      </c>
      <c r="M680" s="161" t="s">
        <v>507</v>
      </c>
    </row>
    <row r="681" spans="1:14">
      <c r="A681" s="23" t="s">
        <v>351</v>
      </c>
      <c r="B681" s="23" t="s">
        <v>276</v>
      </c>
      <c r="C681" s="23">
        <v>2015</v>
      </c>
      <c r="D681" s="23" t="s">
        <v>277</v>
      </c>
      <c r="E681" s="23" t="s">
        <v>278</v>
      </c>
      <c r="F681" s="23" t="s">
        <v>279</v>
      </c>
      <c r="G681" s="23" t="s">
        <v>268</v>
      </c>
      <c r="H681" s="23" t="s">
        <v>158</v>
      </c>
      <c r="I681" s="23" t="s">
        <v>159</v>
      </c>
      <c r="J681" s="23">
        <v>0</v>
      </c>
      <c r="K681" s="23">
        <v>58067</v>
      </c>
      <c r="L681" s="23" t="s">
        <v>373</v>
      </c>
      <c r="M681" s="161" t="s">
        <v>507</v>
      </c>
    </row>
    <row r="682" spans="1:14">
      <c r="A682" s="23" t="s">
        <v>351</v>
      </c>
      <c r="B682" s="23" t="s">
        <v>276</v>
      </c>
      <c r="C682" s="23">
        <v>2015</v>
      </c>
      <c r="D682" s="23" t="s">
        <v>277</v>
      </c>
      <c r="E682" s="23" t="s">
        <v>278</v>
      </c>
      <c r="F682" s="23" t="s">
        <v>279</v>
      </c>
      <c r="G682" s="23" t="s">
        <v>268</v>
      </c>
      <c r="H682" s="23" t="s">
        <v>174</v>
      </c>
      <c r="I682" s="23" t="s">
        <v>175</v>
      </c>
      <c r="J682" s="23">
        <v>0</v>
      </c>
      <c r="K682" s="23">
        <v>68109</v>
      </c>
      <c r="L682" s="23" t="s">
        <v>373</v>
      </c>
      <c r="M682" s="161" t="s">
        <v>507</v>
      </c>
    </row>
    <row r="683" spans="1:14">
      <c r="A683" s="23" t="s">
        <v>351</v>
      </c>
      <c r="B683" s="23" t="s">
        <v>276</v>
      </c>
      <c r="C683" s="23">
        <v>2015</v>
      </c>
      <c r="D683" s="23" t="s">
        <v>277</v>
      </c>
      <c r="E683" s="23" t="s">
        <v>278</v>
      </c>
      <c r="F683" s="23" t="s">
        <v>279</v>
      </c>
      <c r="G683" s="23" t="s">
        <v>268</v>
      </c>
      <c r="H683" s="23" t="s">
        <v>127</v>
      </c>
      <c r="I683" s="23" t="s">
        <v>128</v>
      </c>
      <c r="J683" s="23">
        <v>0</v>
      </c>
      <c r="K683" s="23">
        <v>78089</v>
      </c>
      <c r="L683" s="23" t="s">
        <v>373</v>
      </c>
      <c r="M683" s="161" t="s">
        <v>507</v>
      </c>
    </row>
    <row r="684" spans="1:14">
      <c r="A684" s="23" t="s">
        <v>351</v>
      </c>
      <c r="B684" s="23" t="s">
        <v>276</v>
      </c>
      <c r="C684" s="23">
        <v>2015</v>
      </c>
      <c r="D684" s="23" t="s">
        <v>277</v>
      </c>
      <c r="E684" s="23" t="s">
        <v>278</v>
      </c>
      <c r="F684" s="23" t="s">
        <v>279</v>
      </c>
      <c r="G684" s="23" t="s">
        <v>268</v>
      </c>
      <c r="H684" s="23" t="s">
        <v>0</v>
      </c>
      <c r="I684" s="23" t="s">
        <v>1</v>
      </c>
      <c r="J684" s="23">
        <v>0.09</v>
      </c>
      <c r="K684" s="23">
        <v>7519</v>
      </c>
      <c r="L684" s="23" t="s">
        <v>373</v>
      </c>
      <c r="M684" s="161" t="s">
        <v>507</v>
      </c>
    </row>
    <row r="685" spans="1:14">
      <c r="A685" s="23" t="s">
        <v>351</v>
      </c>
      <c r="B685" s="23" t="s">
        <v>276</v>
      </c>
      <c r="C685" s="23">
        <v>2015</v>
      </c>
      <c r="D685" s="23" t="s">
        <v>277</v>
      </c>
      <c r="E685" s="23" t="s">
        <v>278</v>
      </c>
      <c r="F685" s="23" t="s">
        <v>279</v>
      </c>
      <c r="G685" s="23" t="s">
        <v>268</v>
      </c>
      <c r="H685" s="23" t="s">
        <v>156</v>
      </c>
      <c r="I685" s="23" t="s">
        <v>157</v>
      </c>
      <c r="J685" s="23">
        <v>2.37</v>
      </c>
      <c r="K685" s="23">
        <v>58067</v>
      </c>
      <c r="L685" s="23" t="s">
        <v>373</v>
      </c>
      <c r="M685" s="161" t="s">
        <v>507</v>
      </c>
    </row>
    <row r="686" spans="1:14">
      <c r="A686" s="23" t="s">
        <v>351</v>
      </c>
      <c r="B686" s="23" t="s">
        <v>276</v>
      </c>
      <c r="C686" s="23">
        <v>2015</v>
      </c>
      <c r="D686" s="23" t="s">
        <v>277</v>
      </c>
      <c r="E686" s="23" t="s">
        <v>278</v>
      </c>
      <c r="F686" s="23" t="s">
        <v>279</v>
      </c>
      <c r="G686" s="23" t="s">
        <v>268</v>
      </c>
      <c r="H686" s="23" t="s">
        <v>17</v>
      </c>
      <c r="I686" s="23" t="s">
        <v>18</v>
      </c>
      <c r="J686" s="23">
        <v>0.74</v>
      </c>
      <c r="K686" s="23">
        <v>7280</v>
      </c>
      <c r="L686" s="23" t="s">
        <v>373</v>
      </c>
      <c r="M686" s="161" t="s">
        <v>507</v>
      </c>
    </row>
    <row r="687" spans="1:14">
      <c r="A687" s="23" t="s">
        <v>351</v>
      </c>
      <c r="B687" s="23" t="s">
        <v>276</v>
      </c>
      <c r="C687" s="23">
        <v>2015</v>
      </c>
      <c r="D687" s="23" t="s">
        <v>277</v>
      </c>
      <c r="E687" s="23" t="s">
        <v>278</v>
      </c>
      <c r="F687" s="23" t="s">
        <v>279</v>
      </c>
      <c r="G687" s="23" t="s">
        <v>268</v>
      </c>
      <c r="H687" s="23" t="s">
        <v>11</v>
      </c>
      <c r="I687" s="23" t="s">
        <v>12</v>
      </c>
      <c r="J687" s="23">
        <v>0.25</v>
      </c>
      <c r="K687" s="23">
        <v>8750</v>
      </c>
      <c r="L687" s="23" t="s">
        <v>373</v>
      </c>
      <c r="M687" s="161" t="s">
        <v>507</v>
      </c>
    </row>
    <row r="688" spans="1:14">
      <c r="A688" s="23" t="s">
        <v>351</v>
      </c>
      <c r="B688" s="23" t="s">
        <v>276</v>
      </c>
      <c r="C688" s="23">
        <v>2015</v>
      </c>
      <c r="D688" s="23" t="s">
        <v>277</v>
      </c>
      <c r="E688" s="23" t="s">
        <v>278</v>
      </c>
      <c r="F688" s="23" t="s">
        <v>279</v>
      </c>
      <c r="G688" s="23" t="s">
        <v>268</v>
      </c>
      <c r="H688" s="23" t="s">
        <v>9</v>
      </c>
      <c r="I688" s="23" t="s">
        <v>10</v>
      </c>
      <c r="J688" s="23">
        <v>1.29</v>
      </c>
      <c r="K688" s="23">
        <v>34518</v>
      </c>
      <c r="L688" s="23" t="s">
        <v>373</v>
      </c>
      <c r="M688" s="161" t="s">
        <v>507</v>
      </c>
    </row>
    <row r="689" spans="1:13">
      <c r="A689" s="23" t="s">
        <v>351</v>
      </c>
      <c r="B689" s="23" t="s">
        <v>276</v>
      </c>
      <c r="C689" s="23">
        <v>2015</v>
      </c>
      <c r="D689" s="23" t="s">
        <v>277</v>
      </c>
      <c r="E689" s="23" t="s">
        <v>278</v>
      </c>
      <c r="F689" s="23" t="s">
        <v>279</v>
      </c>
      <c r="G689" s="23" t="s">
        <v>268</v>
      </c>
      <c r="H689" s="23" t="s">
        <v>232</v>
      </c>
      <c r="I689" s="23" t="s">
        <v>233</v>
      </c>
      <c r="J689" s="23">
        <v>0</v>
      </c>
      <c r="K689" s="23">
        <v>89752.5766</v>
      </c>
      <c r="L689" s="23" t="s">
        <v>373</v>
      </c>
      <c r="M689" s="161" t="s">
        <v>507</v>
      </c>
    </row>
    <row r="690" spans="1:13">
      <c r="A690" s="23" t="s">
        <v>351</v>
      </c>
      <c r="B690" s="23" t="s">
        <v>352</v>
      </c>
      <c r="C690" s="23">
        <v>2015</v>
      </c>
      <c r="D690" s="23" t="s">
        <v>353</v>
      </c>
      <c r="E690" s="23" t="s">
        <v>267</v>
      </c>
      <c r="F690" s="23" t="s">
        <v>304</v>
      </c>
      <c r="G690" s="23" t="s">
        <v>268</v>
      </c>
      <c r="H690" s="23" t="s">
        <v>184</v>
      </c>
      <c r="I690" s="23" t="s">
        <v>185</v>
      </c>
      <c r="J690" s="23">
        <v>0</v>
      </c>
      <c r="K690" s="23">
        <v>74535</v>
      </c>
      <c r="L690" s="23" t="s">
        <v>373</v>
      </c>
      <c r="M690" s="161" t="s">
        <v>507</v>
      </c>
    </row>
    <row r="691" spans="1:13">
      <c r="A691" s="23" t="s">
        <v>351</v>
      </c>
      <c r="B691" s="23" t="s">
        <v>352</v>
      </c>
      <c r="C691" s="23">
        <v>2015</v>
      </c>
      <c r="D691" s="23" t="s">
        <v>354</v>
      </c>
      <c r="E691" s="23" t="s">
        <v>355</v>
      </c>
      <c r="F691" s="23" t="s">
        <v>304</v>
      </c>
      <c r="G691" s="23" t="s">
        <v>268</v>
      </c>
      <c r="H691" s="23" t="s">
        <v>184</v>
      </c>
      <c r="I691" s="23" t="s">
        <v>185</v>
      </c>
      <c r="J691" s="23">
        <v>0</v>
      </c>
      <c r="K691" s="23">
        <v>51787</v>
      </c>
      <c r="L691" s="23" t="s">
        <v>373</v>
      </c>
      <c r="M691" s="161" t="s">
        <v>507</v>
      </c>
    </row>
    <row r="692" spans="1:13">
      <c r="A692" s="23" t="s">
        <v>351</v>
      </c>
      <c r="B692" s="23" t="s">
        <v>352</v>
      </c>
      <c r="C692" s="23">
        <v>2015</v>
      </c>
      <c r="D692" s="23" t="s">
        <v>353</v>
      </c>
      <c r="E692" s="23" t="s">
        <v>267</v>
      </c>
      <c r="F692" s="23" t="s">
        <v>304</v>
      </c>
      <c r="G692" s="23" t="s">
        <v>268</v>
      </c>
      <c r="H692" s="23" t="s">
        <v>248</v>
      </c>
      <c r="I692" s="23" t="s">
        <v>249</v>
      </c>
      <c r="J692" s="23">
        <v>0</v>
      </c>
      <c r="K692" s="23">
        <v>871</v>
      </c>
      <c r="L692" s="23" t="s">
        <v>373</v>
      </c>
      <c r="M692" s="161" t="s">
        <v>507</v>
      </c>
    </row>
    <row r="693" spans="1:13">
      <c r="A693" s="23" t="s">
        <v>351</v>
      </c>
      <c r="B693" s="23" t="s">
        <v>352</v>
      </c>
      <c r="C693" s="23">
        <v>2015</v>
      </c>
      <c r="D693" s="23" t="s">
        <v>353</v>
      </c>
      <c r="E693" s="23" t="s">
        <v>267</v>
      </c>
      <c r="F693" s="23" t="s">
        <v>304</v>
      </c>
      <c r="G693" s="23" t="s">
        <v>268</v>
      </c>
      <c r="H693" s="23" t="s">
        <v>252</v>
      </c>
      <c r="I693" s="23" t="s">
        <v>253</v>
      </c>
      <c r="J693" s="23">
        <v>0</v>
      </c>
      <c r="K693" s="23">
        <v>-871</v>
      </c>
      <c r="L693" s="23" t="s">
        <v>373</v>
      </c>
      <c r="M693" s="161" t="s">
        <v>507</v>
      </c>
    </row>
    <row r="694" spans="1:13">
      <c r="A694" s="23" t="s">
        <v>351</v>
      </c>
      <c r="B694" s="23" t="s">
        <v>352</v>
      </c>
      <c r="C694" s="23">
        <v>2015</v>
      </c>
      <c r="D694" s="23" t="s">
        <v>353</v>
      </c>
      <c r="E694" s="23" t="s">
        <v>267</v>
      </c>
      <c r="F694" s="23" t="s">
        <v>304</v>
      </c>
      <c r="G694" s="23" t="s">
        <v>268</v>
      </c>
      <c r="H694" s="23" t="s">
        <v>158</v>
      </c>
      <c r="I694" s="23" t="s">
        <v>159</v>
      </c>
      <c r="J694" s="23">
        <v>0</v>
      </c>
      <c r="K694" s="23">
        <v>53474</v>
      </c>
      <c r="L694" s="23" t="s">
        <v>373</v>
      </c>
      <c r="M694" s="161" t="s">
        <v>507</v>
      </c>
    </row>
    <row r="695" spans="1:13">
      <c r="A695" s="23" t="s">
        <v>351</v>
      </c>
      <c r="B695" s="23" t="s">
        <v>352</v>
      </c>
      <c r="C695" s="23">
        <v>2015</v>
      </c>
      <c r="D695" s="23" t="s">
        <v>353</v>
      </c>
      <c r="E695" s="23" t="s">
        <v>267</v>
      </c>
      <c r="F695" s="23" t="s">
        <v>304</v>
      </c>
      <c r="G695" s="23" t="s">
        <v>268</v>
      </c>
      <c r="H695" s="23" t="s">
        <v>192</v>
      </c>
      <c r="I695" s="23" t="s">
        <v>193</v>
      </c>
      <c r="J695" s="23">
        <v>0</v>
      </c>
      <c r="K695" s="23">
        <v>182</v>
      </c>
      <c r="L695" s="23" t="s">
        <v>373</v>
      </c>
      <c r="M695" s="161" t="s">
        <v>507</v>
      </c>
    </row>
    <row r="696" spans="1:13">
      <c r="A696" s="23" t="s">
        <v>351</v>
      </c>
      <c r="B696" s="23" t="s">
        <v>352</v>
      </c>
      <c r="C696" s="23">
        <v>2015</v>
      </c>
      <c r="D696" s="23" t="s">
        <v>353</v>
      </c>
      <c r="E696" s="23" t="s">
        <v>267</v>
      </c>
      <c r="F696" s="23" t="s">
        <v>304</v>
      </c>
      <c r="G696" s="23" t="s">
        <v>268</v>
      </c>
      <c r="H696" s="23" t="s">
        <v>212</v>
      </c>
      <c r="I696" s="23" t="s">
        <v>213</v>
      </c>
      <c r="J696" s="23">
        <v>0</v>
      </c>
      <c r="K696" s="23">
        <v>1982</v>
      </c>
      <c r="L696" s="23" t="s">
        <v>373</v>
      </c>
      <c r="M696" s="161" t="s">
        <v>507</v>
      </c>
    </row>
    <row r="697" spans="1:13">
      <c r="A697" s="23" t="s">
        <v>351</v>
      </c>
      <c r="B697" s="23" t="s">
        <v>352</v>
      </c>
      <c r="C697" s="23">
        <v>2015</v>
      </c>
      <c r="D697" s="23" t="s">
        <v>353</v>
      </c>
      <c r="E697" s="23" t="s">
        <v>267</v>
      </c>
      <c r="F697" s="23" t="s">
        <v>304</v>
      </c>
      <c r="G697" s="23" t="s">
        <v>268</v>
      </c>
      <c r="H697" s="23" t="s">
        <v>168</v>
      </c>
      <c r="I697" s="23" t="s">
        <v>169</v>
      </c>
      <c r="J697" s="23">
        <v>0</v>
      </c>
      <c r="K697" s="23">
        <v>4179</v>
      </c>
      <c r="L697" s="23" t="s">
        <v>373</v>
      </c>
      <c r="M697" s="161" t="s">
        <v>507</v>
      </c>
    </row>
    <row r="698" spans="1:13">
      <c r="A698" s="23" t="s">
        <v>351</v>
      </c>
      <c r="B698" s="23" t="s">
        <v>352</v>
      </c>
      <c r="C698" s="23">
        <v>2015</v>
      </c>
      <c r="D698" s="23" t="s">
        <v>353</v>
      </c>
      <c r="E698" s="23" t="s">
        <v>267</v>
      </c>
      <c r="F698" s="23" t="s">
        <v>304</v>
      </c>
      <c r="G698" s="23" t="s">
        <v>268</v>
      </c>
      <c r="H698" s="23" t="s">
        <v>166</v>
      </c>
      <c r="I698" s="23" t="s">
        <v>167</v>
      </c>
      <c r="J698" s="23">
        <v>0</v>
      </c>
      <c r="K698" s="23">
        <v>53474</v>
      </c>
      <c r="L698" s="23" t="s">
        <v>373</v>
      </c>
      <c r="M698" s="161" t="s">
        <v>507</v>
      </c>
    </row>
    <row r="699" spans="1:13">
      <c r="A699" s="23" t="s">
        <v>351</v>
      </c>
      <c r="B699" s="23" t="s">
        <v>352</v>
      </c>
      <c r="C699" s="23">
        <v>2015</v>
      </c>
      <c r="D699" s="23" t="s">
        <v>353</v>
      </c>
      <c r="E699" s="23" t="s">
        <v>267</v>
      </c>
      <c r="F699" s="23" t="s">
        <v>304</v>
      </c>
      <c r="G699" s="23" t="s">
        <v>268</v>
      </c>
      <c r="H699" s="23" t="s">
        <v>236</v>
      </c>
      <c r="I699" s="23" t="s">
        <v>237</v>
      </c>
      <c r="J699" s="23">
        <v>0</v>
      </c>
      <c r="K699" s="23">
        <v>-1900.7819</v>
      </c>
      <c r="L699" s="23" t="s">
        <v>373</v>
      </c>
      <c r="M699" s="161" t="s">
        <v>507</v>
      </c>
    </row>
    <row r="700" spans="1:13">
      <c r="A700" s="23" t="s">
        <v>351</v>
      </c>
      <c r="B700" s="23" t="s">
        <v>352</v>
      </c>
      <c r="C700" s="23">
        <v>2015</v>
      </c>
      <c r="D700" s="23" t="s">
        <v>353</v>
      </c>
      <c r="E700" s="23" t="s">
        <v>267</v>
      </c>
      <c r="F700" s="23" t="s">
        <v>304</v>
      </c>
      <c r="G700" s="23" t="s">
        <v>268</v>
      </c>
      <c r="H700" s="23" t="s">
        <v>234</v>
      </c>
      <c r="I700" s="23" t="s">
        <v>235</v>
      </c>
      <c r="J700" s="23">
        <v>0</v>
      </c>
      <c r="K700" s="23">
        <v>146418</v>
      </c>
      <c r="L700" s="23" t="s">
        <v>373</v>
      </c>
      <c r="M700" s="161" t="s">
        <v>507</v>
      </c>
    </row>
    <row r="701" spans="1:13">
      <c r="A701" s="23" t="s">
        <v>351</v>
      </c>
      <c r="B701" s="23" t="s">
        <v>352</v>
      </c>
      <c r="C701" s="23">
        <v>2015</v>
      </c>
      <c r="D701" s="23" t="s">
        <v>353</v>
      </c>
      <c r="E701" s="23" t="s">
        <v>267</v>
      </c>
      <c r="F701" s="23" t="s">
        <v>304</v>
      </c>
      <c r="G701" s="23" t="s">
        <v>268</v>
      </c>
      <c r="H701" s="23" t="s">
        <v>226</v>
      </c>
      <c r="I701" s="23" t="s">
        <v>227</v>
      </c>
      <c r="J701" s="23">
        <v>0</v>
      </c>
      <c r="K701" s="23">
        <v>148318.7819</v>
      </c>
      <c r="L701" s="23" t="s">
        <v>373</v>
      </c>
      <c r="M701" s="161" t="s">
        <v>507</v>
      </c>
    </row>
    <row r="702" spans="1:13">
      <c r="A702" s="23" t="s">
        <v>351</v>
      </c>
      <c r="B702" s="23" t="s">
        <v>352</v>
      </c>
      <c r="C702" s="23">
        <v>2015</v>
      </c>
      <c r="D702" s="23" t="s">
        <v>353</v>
      </c>
      <c r="E702" s="23" t="s">
        <v>267</v>
      </c>
      <c r="F702" s="23" t="s">
        <v>304</v>
      </c>
      <c r="G702" s="23" t="s">
        <v>268</v>
      </c>
      <c r="H702" s="23" t="s">
        <v>224</v>
      </c>
      <c r="I702" s="23" t="s">
        <v>225</v>
      </c>
      <c r="J702" s="23">
        <v>0</v>
      </c>
      <c r="K702" s="23">
        <v>10857.7819</v>
      </c>
      <c r="L702" s="23" t="s">
        <v>373</v>
      </c>
      <c r="M702" s="161" t="s">
        <v>507</v>
      </c>
    </row>
    <row r="703" spans="1:13">
      <c r="A703" s="23" t="s">
        <v>351</v>
      </c>
      <c r="B703" s="23" t="s">
        <v>352</v>
      </c>
      <c r="C703" s="23">
        <v>2015</v>
      </c>
      <c r="D703" s="23" t="s">
        <v>353</v>
      </c>
      <c r="E703" s="23" t="s">
        <v>267</v>
      </c>
      <c r="F703" s="23" t="s">
        <v>304</v>
      </c>
      <c r="G703" s="23" t="s">
        <v>268</v>
      </c>
      <c r="H703" s="23" t="s">
        <v>222</v>
      </c>
      <c r="I703" s="23" t="s">
        <v>223</v>
      </c>
      <c r="J703" s="23">
        <v>0</v>
      </c>
      <c r="K703" s="23">
        <v>389</v>
      </c>
      <c r="L703" s="23" t="s">
        <v>373</v>
      </c>
      <c r="M703" s="161" t="s">
        <v>507</v>
      </c>
    </row>
    <row r="704" spans="1:13">
      <c r="A704" s="23" t="s">
        <v>351</v>
      </c>
      <c r="B704" s="23" t="s">
        <v>352</v>
      </c>
      <c r="C704" s="23">
        <v>2015</v>
      </c>
      <c r="D704" s="23" t="s">
        <v>353</v>
      </c>
      <c r="E704" s="23" t="s">
        <v>267</v>
      </c>
      <c r="F704" s="23" t="s">
        <v>304</v>
      </c>
      <c r="G704" s="23" t="s">
        <v>268</v>
      </c>
      <c r="H704" s="23" t="s">
        <v>206</v>
      </c>
      <c r="I704" s="23" t="s">
        <v>207</v>
      </c>
      <c r="J704" s="23">
        <v>0</v>
      </c>
      <c r="K704" s="23">
        <v>1800</v>
      </c>
      <c r="L704" s="23" t="s">
        <v>373</v>
      </c>
      <c r="M704" s="161" t="s">
        <v>507</v>
      </c>
    </row>
    <row r="705" spans="1:14">
      <c r="A705" s="23" t="s">
        <v>351</v>
      </c>
      <c r="B705" s="23" t="s">
        <v>352</v>
      </c>
      <c r="C705" s="23">
        <v>2015</v>
      </c>
      <c r="D705" s="23" t="s">
        <v>353</v>
      </c>
      <c r="E705" s="23" t="s">
        <v>267</v>
      </c>
      <c r="F705" s="23" t="s">
        <v>304</v>
      </c>
      <c r="G705" s="23" t="s">
        <v>268</v>
      </c>
      <c r="H705" s="23" t="s">
        <v>170</v>
      </c>
      <c r="I705" s="23" t="s">
        <v>171</v>
      </c>
      <c r="J705" s="23">
        <v>0</v>
      </c>
      <c r="K705" s="23">
        <v>2902</v>
      </c>
      <c r="L705" s="23" t="s">
        <v>373</v>
      </c>
      <c r="M705" s="161" t="s">
        <v>507</v>
      </c>
    </row>
    <row r="706" spans="1:14">
      <c r="A706" s="23" t="s">
        <v>351</v>
      </c>
      <c r="B706" s="23" t="s">
        <v>352</v>
      </c>
      <c r="C706" s="23">
        <v>2015</v>
      </c>
      <c r="D706" s="23" t="s">
        <v>353</v>
      </c>
      <c r="E706" s="23" t="s">
        <v>267</v>
      </c>
      <c r="F706" s="23" t="s">
        <v>304</v>
      </c>
      <c r="G706" s="23" t="s">
        <v>268</v>
      </c>
      <c r="H706" s="23" t="s">
        <v>131</v>
      </c>
      <c r="I706" s="23" t="s">
        <v>132</v>
      </c>
      <c r="J706" s="23">
        <v>0</v>
      </c>
      <c r="K706" s="23">
        <v>882</v>
      </c>
      <c r="L706" s="23" t="s">
        <v>373</v>
      </c>
      <c r="M706" s="161" t="s">
        <v>507</v>
      </c>
    </row>
    <row r="707" spans="1:14">
      <c r="A707" s="23" t="s">
        <v>351</v>
      </c>
      <c r="B707" s="23" t="s">
        <v>352</v>
      </c>
      <c r="C707" s="23">
        <v>2015</v>
      </c>
      <c r="D707" s="23" t="s">
        <v>353</v>
      </c>
      <c r="E707" s="23" t="s">
        <v>267</v>
      </c>
      <c r="F707" s="23" t="s">
        <v>304</v>
      </c>
      <c r="G707" s="23" t="s">
        <v>268</v>
      </c>
      <c r="H707" s="23" t="s">
        <v>139</v>
      </c>
      <c r="I707" s="23" t="s">
        <v>140</v>
      </c>
      <c r="J707" s="23">
        <v>0</v>
      </c>
      <c r="K707" s="23">
        <v>67241</v>
      </c>
      <c r="L707" s="23" t="s">
        <v>373</v>
      </c>
      <c r="M707" s="161" t="s">
        <v>507</v>
      </c>
      <c r="N707" s="23"/>
    </row>
    <row r="708" spans="1:14">
      <c r="A708" s="23" t="s">
        <v>351</v>
      </c>
      <c r="B708" s="23" t="s">
        <v>352</v>
      </c>
      <c r="C708" s="23">
        <v>2015</v>
      </c>
      <c r="D708" s="23" t="s">
        <v>353</v>
      </c>
      <c r="E708" s="23" t="s">
        <v>267</v>
      </c>
      <c r="F708" s="23" t="s">
        <v>304</v>
      </c>
      <c r="G708" s="23" t="s">
        <v>268</v>
      </c>
      <c r="H708" s="23" t="s">
        <v>143</v>
      </c>
      <c r="I708" s="23" t="s">
        <v>144</v>
      </c>
      <c r="J708" s="23">
        <v>0</v>
      </c>
      <c r="K708" s="23">
        <v>145547</v>
      </c>
      <c r="L708" s="23" t="s">
        <v>373</v>
      </c>
      <c r="M708" s="161" t="s">
        <v>507</v>
      </c>
    </row>
    <row r="709" spans="1:14">
      <c r="A709" s="23" t="s">
        <v>351</v>
      </c>
      <c r="B709" s="23" t="s">
        <v>352</v>
      </c>
      <c r="C709" s="23">
        <v>2015</v>
      </c>
      <c r="D709" s="23" t="s">
        <v>353</v>
      </c>
      <c r="E709" s="23" t="s">
        <v>267</v>
      </c>
      <c r="F709" s="23" t="s">
        <v>304</v>
      </c>
      <c r="G709" s="23" t="s">
        <v>268</v>
      </c>
      <c r="H709" s="23" t="s">
        <v>147</v>
      </c>
      <c r="I709" s="23" t="s">
        <v>148</v>
      </c>
      <c r="J709" s="23">
        <v>0</v>
      </c>
      <c r="K709" s="23">
        <v>871</v>
      </c>
      <c r="L709" s="23" t="s">
        <v>373</v>
      </c>
      <c r="M709" s="161" t="s">
        <v>507</v>
      </c>
    </row>
    <row r="710" spans="1:14">
      <c r="A710" s="23" t="s">
        <v>351</v>
      </c>
      <c r="B710" s="23" t="s">
        <v>352</v>
      </c>
      <c r="C710" s="23">
        <v>2015</v>
      </c>
      <c r="D710" s="23" t="s">
        <v>353</v>
      </c>
      <c r="E710" s="23" t="s">
        <v>267</v>
      </c>
      <c r="F710" s="23" t="s">
        <v>304</v>
      </c>
      <c r="G710" s="23" t="s">
        <v>268</v>
      </c>
      <c r="H710" s="23" t="s">
        <v>0</v>
      </c>
      <c r="I710" s="23" t="s">
        <v>1</v>
      </c>
      <c r="J710" s="23">
        <v>0.24179999999999999</v>
      </c>
      <c r="K710" s="23">
        <v>11062</v>
      </c>
      <c r="L710" s="23" t="s">
        <v>373</v>
      </c>
      <c r="M710" s="161" t="s">
        <v>507</v>
      </c>
    </row>
    <row r="711" spans="1:14">
      <c r="A711" s="23" t="s">
        <v>351</v>
      </c>
      <c r="B711" s="23" t="s">
        <v>352</v>
      </c>
      <c r="C711" s="23">
        <v>2015</v>
      </c>
      <c r="D711" s="23" t="s">
        <v>353</v>
      </c>
      <c r="E711" s="23" t="s">
        <v>267</v>
      </c>
      <c r="F711" s="23" t="s">
        <v>304</v>
      </c>
      <c r="G711" s="23" t="s">
        <v>268</v>
      </c>
      <c r="H711" s="23" t="s">
        <v>9</v>
      </c>
      <c r="I711" s="23" t="s">
        <v>10</v>
      </c>
      <c r="J711" s="23">
        <v>1.01</v>
      </c>
      <c r="K711" s="23">
        <v>28277</v>
      </c>
      <c r="L711" s="23" t="s">
        <v>373</v>
      </c>
      <c r="M711" s="161" t="s">
        <v>507</v>
      </c>
    </row>
    <row r="712" spans="1:14">
      <c r="A712" s="23" t="s">
        <v>351</v>
      </c>
      <c r="B712" s="23" t="s">
        <v>321</v>
      </c>
      <c r="C712" s="23">
        <v>2015</v>
      </c>
      <c r="D712" s="23" t="s">
        <v>332</v>
      </c>
      <c r="E712" s="23" t="s">
        <v>333</v>
      </c>
      <c r="F712" s="23" t="s">
        <v>334</v>
      </c>
      <c r="G712" s="23" t="s">
        <v>268</v>
      </c>
      <c r="H712" s="23" t="s">
        <v>232</v>
      </c>
      <c r="I712" s="23" t="s">
        <v>233</v>
      </c>
      <c r="J712" s="23">
        <v>0</v>
      </c>
      <c r="K712" s="23">
        <v>96830</v>
      </c>
      <c r="L712" s="23" t="s">
        <v>377</v>
      </c>
      <c r="N712" s="23"/>
    </row>
    <row r="713" spans="1:14">
      <c r="A713" s="23" t="s">
        <v>351</v>
      </c>
      <c r="B713" s="23" t="s">
        <v>352</v>
      </c>
      <c r="C713" s="23">
        <v>2015</v>
      </c>
      <c r="D713" s="23" t="s">
        <v>353</v>
      </c>
      <c r="E713" s="23" t="s">
        <v>267</v>
      </c>
      <c r="F713" s="23" t="s">
        <v>304</v>
      </c>
      <c r="G713" s="23" t="s">
        <v>268</v>
      </c>
      <c r="H713" s="23" t="s">
        <v>15</v>
      </c>
      <c r="I713" s="23" t="s">
        <v>16</v>
      </c>
      <c r="J713" s="23">
        <v>0.50700000000000001</v>
      </c>
      <c r="K713" s="23">
        <v>14135</v>
      </c>
      <c r="L713" s="23" t="s">
        <v>373</v>
      </c>
      <c r="M713" s="161" t="s">
        <v>507</v>
      </c>
    </row>
    <row r="714" spans="1:14">
      <c r="A714" s="23" t="s">
        <v>351</v>
      </c>
      <c r="B714" s="23" t="s">
        <v>352</v>
      </c>
      <c r="C714" s="23">
        <v>2015</v>
      </c>
      <c r="D714" s="23" t="s">
        <v>353</v>
      </c>
      <c r="E714" s="23" t="s">
        <v>267</v>
      </c>
      <c r="F714" s="23" t="s">
        <v>304</v>
      </c>
      <c r="G714" s="23" t="s">
        <v>268</v>
      </c>
      <c r="H714" s="23" t="s">
        <v>156</v>
      </c>
      <c r="I714" s="23" t="s">
        <v>157</v>
      </c>
      <c r="J714" s="23">
        <v>1.7587999999999999</v>
      </c>
      <c r="K714" s="23">
        <v>53474</v>
      </c>
      <c r="L714" s="23" t="s">
        <v>373</v>
      </c>
      <c r="M714" s="161" t="s">
        <v>507</v>
      </c>
    </row>
    <row r="715" spans="1:14">
      <c r="A715" s="23" t="s">
        <v>351</v>
      </c>
      <c r="B715" s="23" t="s">
        <v>352</v>
      </c>
      <c r="C715" s="23">
        <v>2015</v>
      </c>
      <c r="D715" s="23" t="s">
        <v>353</v>
      </c>
      <c r="E715" s="23" t="s">
        <v>267</v>
      </c>
      <c r="F715" s="23" t="s">
        <v>304</v>
      </c>
      <c r="G715" s="23" t="s">
        <v>268</v>
      </c>
      <c r="H715" s="23" t="s">
        <v>180</v>
      </c>
      <c r="I715" s="23" t="s">
        <v>181</v>
      </c>
      <c r="J715" s="23">
        <v>0</v>
      </c>
      <c r="K715" s="23">
        <v>31619</v>
      </c>
      <c r="L715" s="23" t="s">
        <v>373</v>
      </c>
      <c r="M715" s="161" t="s">
        <v>507</v>
      </c>
    </row>
    <row r="716" spans="1:14">
      <c r="A716" s="23" t="s">
        <v>351</v>
      </c>
      <c r="B716" s="23" t="s">
        <v>352</v>
      </c>
      <c r="C716" s="23">
        <v>2015</v>
      </c>
      <c r="D716" s="23" t="s">
        <v>353</v>
      </c>
      <c r="E716" s="23" t="s">
        <v>267</v>
      </c>
      <c r="F716" s="23" t="s">
        <v>304</v>
      </c>
      <c r="G716" s="23" t="s">
        <v>268</v>
      </c>
      <c r="H716" s="23" t="s">
        <v>153</v>
      </c>
      <c r="I716" s="23" t="s">
        <v>154</v>
      </c>
      <c r="J716" s="23">
        <v>0</v>
      </c>
      <c r="K716" s="23">
        <v>146418</v>
      </c>
      <c r="L716" s="23" t="s">
        <v>373</v>
      </c>
      <c r="M716" s="161" t="s">
        <v>507</v>
      </c>
    </row>
    <row r="717" spans="1:14">
      <c r="A717" s="23" t="s">
        <v>351</v>
      </c>
      <c r="B717" s="23" t="s">
        <v>352</v>
      </c>
      <c r="C717" s="23">
        <v>2015</v>
      </c>
      <c r="D717" s="23" t="s">
        <v>353</v>
      </c>
      <c r="E717" s="23" t="s">
        <v>267</v>
      </c>
      <c r="F717" s="23" t="s">
        <v>304</v>
      </c>
      <c r="G717" s="23" t="s">
        <v>268</v>
      </c>
      <c r="H717" s="23" t="s">
        <v>127</v>
      </c>
      <c r="I717" s="23" t="s">
        <v>128</v>
      </c>
      <c r="J717" s="23">
        <v>0</v>
      </c>
      <c r="K717" s="23">
        <v>77424</v>
      </c>
      <c r="L717" s="23" t="s">
        <v>373</v>
      </c>
      <c r="M717" s="161" t="s">
        <v>507</v>
      </c>
    </row>
    <row r="718" spans="1:14">
      <c r="A718" s="23" t="s">
        <v>351</v>
      </c>
      <c r="B718" s="23" t="s">
        <v>352</v>
      </c>
      <c r="C718" s="23">
        <v>2015</v>
      </c>
      <c r="D718" s="23" t="s">
        <v>353</v>
      </c>
      <c r="E718" s="23" t="s">
        <v>267</v>
      </c>
      <c r="F718" s="23" t="s">
        <v>304</v>
      </c>
      <c r="G718" s="23" t="s">
        <v>268</v>
      </c>
      <c r="H718" s="23" t="s">
        <v>214</v>
      </c>
      <c r="I718" s="23" t="s">
        <v>215</v>
      </c>
      <c r="J718" s="23">
        <v>0</v>
      </c>
      <c r="K718" s="23">
        <v>389</v>
      </c>
      <c r="L718" s="23" t="s">
        <v>373</v>
      </c>
      <c r="M718" s="161" t="s">
        <v>507</v>
      </c>
    </row>
    <row r="719" spans="1:14">
      <c r="A719" s="23" t="s">
        <v>351</v>
      </c>
      <c r="B719" s="23" t="s">
        <v>352</v>
      </c>
      <c r="C719" s="23">
        <v>2015</v>
      </c>
      <c r="D719" s="23" t="s">
        <v>353</v>
      </c>
      <c r="E719" s="23" t="s">
        <v>267</v>
      </c>
      <c r="F719" s="23" t="s">
        <v>304</v>
      </c>
      <c r="G719" s="23" t="s">
        <v>268</v>
      </c>
      <c r="H719" s="23" t="s">
        <v>174</v>
      </c>
      <c r="I719" s="23" t="s">
        <v>175</v>
      </c>
      <c r="J719" s="23">
        <v>0</v>
      </c>
      <c r="K719" s="23">
        <v>60555</v>
      </c>
      <c r="L719" s="23" t="s">
        <v>373</v>
      </c>
      <c r="M719" s="161" t="s">
        <v>507</v>
      </c>
    </row>
    <row r="720" spans="1:14">
      <c r="A720" s="23" t="s">
        <v>351</v>
      </c>
      <c r="B720" s="23" t="s">
        <v>352</v>
      </c>
      <c r="C720" s="23">
        <v>2015</v>
      </c>
      <c r="D720" s="23" t="s">
        <v>353</v>
      </c>
      <c r="E720" s="23" t="s">
        <v>267</v>
      </c>
      <c r="F720" s="23" t="s">
        <v>304</v>
      </c>
      <c r="G720" s="23" t="s">
        <v>268</v>
      </c>
      <c r="H720" s="23" t="s">
        <v>176</v>
      </c>
      <c r="I720" s="23" t="s">
        <v>177</v>
      </c>
      <c r="J720" s="23">
        <v>0</v>
      </c>
      <c r="K720" s="23">
        <v>32008</v>
      </c>
      <c r="L720" s="23" t="s">
        <v>373</v>
      </c>
      <c r="M720" s="161" t="s">
        <v>507</v>
      </c>
    </row>
    <row r="721" spans="1:14">
      <c r="A721" s="23" t="s">
        <v>351</v>
      </c>
      <c r="B721" s="23" t="s">
        <v>352</v>
      </c>
      <c r="C721" s="23">
        <v>2015</v>
      </c>
      <c r="D721" s="23" t="s">
        <v>353</v>
      </c>
      <c r="E721" s="23" t="s">
        <v>267</v>
      </c>
      <c r="F721" s="23" t="s">
        <v>304</v>
      </c>
      <c r="G721" s="23" t="s">
        <v>268</v>
      </c>
      <c r="H721" s="23" t="s">
        <v>178</v>
      </c>
      <c r="I721" s="23" t="s">
        <v>179</v>
      </c>
      <c r="J721" s="23">
        <v>0</v>
      </c>
      <c r="K721" s="23">
        <v>10908</v>
      </c>
      <c r="L721" s="23" t="s">
        <v>373</v>
      </c>
      <c r="M721" s="161" t="s">
        <v>507</v>
      </c>
    </row>
    <row r="722" spans="1:14">
      <c r="A722" s="23" t="s">
        <v>351</v>
      </c>
      <c r="B722" s="23" t="s">
        <v>352</v>
      </c>
      <c r="C722" s="23">
        <v>2015</v>
      </c>
      <c r="D722" s="23" t="s">
        <v>354</v>
      </c>
      <c r="E722" s="23" t="s">
        <v>355</v>
      </c>
      <c r="F722" s="23" t="s">
        <v>304</v>
      </c>
      <c r="G722" s="23" t="s">
        <v>268</v>
      </c>
      <c r="H722" s="23" t="s">
        <v>192</v>
      </c>
      <c r="I722" s="23" t="s">
        <v>193</v>
      </c>
      <c r="J722" s="23">
        <v>0</v>
      </c>
      <c r="K722" s="23">
        <v>263</v>
      </c>
      <c r="L722" s="23" t="s">
        <v>373</v>
      </c>
      <c r="M722" s="161" t="s">
        <v>507</v>
      </c>
    </row>
    <row r="723" spans="1:14">
      <c r="A723" s="23" t="s">
        <v>351</v>
      </c>
      <c r="B723" s="23" t="s">
        <v>352</v>
      </c>
      <c r="C723" s="23">
        <v>2015</v>
      </c>
      <c r="D723" s="23" t="s">
        <v>354</v>
      </c>
      <c r="E723" s="23" t="s">
        <v>355</v>
      </c>
      <c r="F723" s="23" t="s">
        <v>304</v>
      </c>
      <c r="G723" s="23" t="s">
        <v>268</v>
      </c>
      <c r="H723" s="23" t="s">
        <v>208</v>
      </c>
      <c r="I723" s="23" t="s">
        <v>209</v>
      </c>
      <c r="J723" s="23">
        <v>0</v>
      </c>
      <c r="K723" s="23">
        <v>10</v>
      </c>
      <c r="L723" s="23" t="s">
        <v>373</v>
      </c>
      <c r="M723" s="161" t="s">
        <v>507</v>
      </c>
    </row>
    <row r="724" spans="1:14">
      <c r="A724" s="23" t="s">
        <v>351</v>
      </c>
      <c r="B724" s="23" t="s">
        <v>352</v>
      </c>
      <c r="C724" s="23">
        <v>2015</v>
      </c>
      <c r="D724" s="23" t="s">
        <v>354</v>
      </c>
      <c r="E724" s="23" t="s">
        <v>355</v>
      </c>
      <c r="F724" s="23" t="s">
        <v>304</v>
      </c>
      <c r="G724" s="23" t="s">
        <v>268</v>
      </c>
      <c r="H724" s="23" t="s">
        <v>156</v>
      </c>
      <c r="I724" s="23" t="s">
        <v>157</v>
      </c>
      <c r="J724" s="23">
        <v>1.2445999999999999</v>
      </c>
      <c r="K724" s="23">
        <v>38868</v>
      </c>
      <c r="L724" s="23" t="s">
        <v>373</v>
      </c>
      <c r="M724" s="161" t="s">
        <v>507</v>
      </c>
    </row>
    <row r="725" spans="1:14">
      <c r="A725" s="23" t="s">
        <v>351</v>
      </c>
      <c r="B725" s="23" t="s">
        <v>352</v>
      </c>
      <c r="C725" s="23">
        <v>2015</v>
      </c>
      <c r="D725" s="23" t="s">
        <v>354</v>
      </c>
      <c r="E725" s="23" t="s">
        <v>355</v>
      </c>
      <c r="F725" s="23" t="s">
        <v>304</v>
      </c>
      <c r="G725" s="23" t="s">
        <v>268</v>
      </c>
      <c r="H725" s="23" t="s">
        <v>15</v>
      </c>
      <c r="I725" s="23" t="s">
        <v>16</v>
      </c>
      <c r="J725" s="23">
        <v>1.01</v>
      </c>
      <c r="K725" s="23">
        <v>28339</v>
      </c>
      <c r="L725" s="23" t="s">
        <v>373</v>
      </c>
      <c r="M725" s="161" t="s">
        <v>507</v>
      </c>
    </row>
    <row r="726" spans="1:14">
      <c r="A726" s="23" t="s">
        <v>351</v>
      </c>
      <c r="B726" s="23" t="s">
        <v>352</v>
      </c>
      <c r="C726" s="23">
        <v>2015</v>
      </c>
      <c r="D726" s="23" t="s">
        <v>354</v>
      </c>
      <c r="E726" s="23" t="s">
        <v>355</v>
      </c>
      <c r="F726" s="23" t="s">
        <v>304</v>
      </c>
      <c r="G726" s="23" t="s">
        <v>268</v>
      </c>
      <c r="H726" s="23" t="s">
        <v>0</v>
      </c>
      <c r="I726" s="23" t="s">
        <v>1</v>
      </c>
      <c r="J726" s="23">
        <v>0.2346</v>
      </c>
      <c r="K726" s="23">
        <v>10529</v>
      </c>
      <c r="L726" s="23" t="s">
        <v>373</v>
      </c>
      <c r="M726" s="161" t="s">
        <v>507</v>
      </c>
    </row>
    <row r="727" spans="1:14">
      <c r="A727" s="23" t="s">
        <v>351</v>
      </c>
      <c r="B727" s="23" t="s">
        <v>352</v>
      </c>
      <c r="C727" s="23">
        <v>2015</v>
      </c>
      <c r="D727" s="23" t="s">
        <v>354</v>
      </c>
      <c r="E727" s="23" t="s">
        <v>355</v>
      </c>
      <c r="F727" s="23" t="s">
        <v>304</v>
      </c>
      <c r="G727" s="23" t="s">
        <v>268</v>
      </c>
      <c r="H727" s="23" t="s">
        <v>168</v>
      </c>
      <c r="I727" s="23" t="s">
        <v>169</v>
      </c>
      <c r="J727" s="23">
        <v>0</v>
      </c>
      <c r="K727" s="23">
        <v>2702</v>
      </c>
      <c r="L727" s="23" t="s">
        <v>373</v>
      </c>
      <c r="M727" s="161" t="s">
        <v>507</v>
      </c>
    </row>
    <row r="728" spans="1:14">
      <c r="A728" s="23" t="s">
        <v>356</v>
      </c>
      <c r="B728" s="23" t="s">
        <v>352</v>
      </c>
      <c r="C728" s="23">
        <v>2015</v>
      </c>
      <c r="D728" s="23" t="s">
        <v>354</v>
      </c>
      <c r="E728" s="23" t="s">
        <v>355</v>
      </c>
      <c r="F728" s="23" t="s">
        <v>304</v>
      </c>
      <c r="G728" s="23" t="s">
        <v>268</v>
      </c>
      <c r="H728" s="23" t="s">
        <v>166</v>
      </c>
      <c r="I728" s="23" t="s">
        <v>167</v>
      </c>
      <c r="J728" s="23">
        <v>0</v>
      </c>
      <c r="K728" s="23">
        <v>38868</v>
      </c>
      <c r="L728" s="23" t="s">
        <v>373</v>
      </c>
      <c r="M728" s="161" t="s">
        <v>507</v>
      </c>
    </row>
    <row r="729" spans="1:14">
      <c r="A729" s="23" t="s">
        <v>356</v>
      </c>
      <c r="B729" s="23" t="s">
        <v>352</v>
      </c>
      <c r="C729" s="23">
        <v>2015</v>
      </c>
      <c r="D729" s="23" t="s">
        <v>354</v>
      </c>
      <c r="E729" s="23" t="s">
        <v>355</v>
      </c>
      <c r="F729" s="23" t="s">
        <v>304</v>
      </c>
      <c r="G729" s="23" t="s">
        <v>268</v>
      </c>
      <c r="H729" s="23" t="s">
        <v>236</v>
      </c>
      <c r="I729" s="23" t="s">
        <v>237</v>
      </c>
      <c r="J729" s="23">
        <v>0</v>
      </c>
      <c r="K729" s="23">
        <v>-2890.9504000000002</v>
      </c>
      <c r="L729" s="23" t="s">
        <v>373</v>
      </c>
      <c r="M729" s="161" t="s">
        <v>507</v>
      </c>
    </row>
    <row r="730" spans="1:14">
      <c r="A730" s="23" t="s">
        <v>356</v>
      </c>
      <c r="B730" s="23" t="s">
        <v>352</v>
      </c>
      <c r="C730" s="23">
        <v>2015</v>
      </c>
      <c r="D730" s="23" t="s">
        <v>354</v>
      </c>
      <c r="E730" s="23" t="s">
        <v>355</v>
      </c>
      <c r="F730" s="23" t="s">
        <v>304</v>
      </c>
      <c r="G730" s="23" t="s">
        <v>268</v>
      </c>
      <c r="H730" s="23" t="s">
        <v>234</v>
      </c>
      <c r="I730" s="23" t="s">
        <v>235</v>
      </c>
      <c r="J730" s="23">
        <v>0</v>
      </c>
      <c r="K730" s="23">
        <v>103820</v>
      </c>
      <c r="L730" s="23" t="s">
        <v>373</v>
      </c>
      <c r="M730" s="161" t="s">
        <v>507</v>
      </c>
    </row>
    <row r="731" spans="1:14">
      <c r="A731" s="23" t="s">
        <v>356</v>
      </c>
      <c r="B731" s="23" t="s">
        <v>352</v>
      </c>
      <c r="C731" s="23">
        <v>2015</v>
      </c>
      <c r="D731" s="23" t="s">
        <v>354</v>
      </c>
      <c r="E731" s="23" t="s">
        <v>355</v>
      </c>
      <c r="F731" s="23" t="s">
        <v>304</v>
      </c>
      <c r="G731" s="23" t="s">
        <v>268</v>
      </c>
      <c r="H731" s="23" t="s">
        <v>226</v>
      </c>
      <c r="I731" s="23" t="s">
        <v>227</v>
      </c>
      <c r="J731" s="23">
        <v>0</v>
      </c>
      <c r="K731" s="23">
        <v>106710.9504</v>
      </c>
      <c r="L731" s="23" t="s">
        <v>373</v>
      </c>
      <c r="M731" s="161" t="s">
        <v>507</v>
      </c>
    </row>
    <row r="732" spans="1:14">
      <c r="A732" s="23" t="s">
        <v>356</v>
      </c>
      <c r="B732" s="23" t="s">
        <v>352</v>
      </c>
      <c r="C732" s="23">
        <v>2015</v>
      </c>
      <c r="D732" s="23" t="s">
        <v>354</v>
      </c>
      <c r="E732" s="23" t="s">
        <v>355</v>
      </c>
      <c r="F732" s="23" t="s">
        <v>304</v>
      </c>
      <c r="G732" s="23" t="s">
        <v>268</v>
      </c>
      <c r="H732" s="23" t="s">
        <v>224</v>
      </c>
      <c r="I732" s="23" t="s">
        <v>225</v>
      </c>
      <c r="J732" s="23">
        <v>0</v>
      </c>
      <c r="K732" s="23">
        <v>7823.9503999999997</v>
      </c>
      <c r="L732" s="23" t="s">
        <v>373</v>
      </c>
      <c r="M732" s="161" t="s">
        <v>507</v>
      </c>
    </row>
    <row r="733" spans="1:14">
      <c r="A733" s="23" t="s">
        <v>356</v>
      </c>
      <c r="B733" s="23" t="s">
        <v>352</v>
      </c>
      <c r="C733" s="23">
        <v>2015</v>
      </c>
      <c r="D733" s="23" t="s">
        <v>354</v>
      </c>
      <c r="E733" s="23" t="s">
        <v>355</v>
      </c>
      <c r="F733" s="23" t="s">
        <v>304</v>
      </c>
      <c r="G733" s="23" t="s">
        <v>268</v>
      </c>
      <c r="H733" s="23" t="s">
        <v>222</v>
      </c>
      <c r="I733" s="23" t="s">
        <v>223</v>
      </c>
      <c r="J733" s="23">
        <v>0</v>
      </c>
      <c r="K733" s="23">
        <v>3192</v>
      </c>
      <c r="L733" s="23" t="s">
        <v>373</v>
      </c>
      <c r="M733" s="161" t="s">
        <v>507</v>
      </c>
    </row>
    <row r="734" spans="1:14">
      <c r="A734" s="23" t="s">
        <v>356</v>
      </c>
      <c r="B734" s="23" t="s">
        <v>352</v>
      </c>
      <c r="C734" s="23">
        <v>2015</v>
      </c>
      <c r="D734" s="23" t="s">
        <v>354</v>
      </c>
      <c r="E734" s="23" t="s">
        <v>355</v>
      </c>
      <c r="F734" s="23" t="s">
        <v>304</v>
      </c>
      <c r="G734" s="23" t="s">
        <v>268</v>
      </c>
      <c r="H734" s="23" t="s">
        <v>214</v>
      </c>
      <c r="I734" s="23" t="s">
        <v>215</v>
      </c>
      <c r="J734" s="23">
        <v>0</v>
      </c>
      <c r="K734" s="23">
        <v>3192</v>
      </c>
      <c r="L734" s="23" t="s">
        <v>373</v>
      </c>
      <c r="M734" s="161" t="s">
        <v>507</v>
      </c>
    </row>
    <row r="735" spans="1:14">
      <c r="A735" s="23" t="s">
        <v>356</v>
      </c>
      <c r="B735" s="23" t="s">
        <v>352</v>
      </c>
      <c r="C735" s="23">
        <v>2015</v>
      </c>
      <c r="D735" s="23" t="s">
        <v>354</v>
      </c>
      <c r="E735" s="23" t="s">
        <v>355</v>
      </c>
      <c r="F735" s="23" t="s">
        <v>304</v>
      </c>
      <c r="G735" s="23" t="s">
        <v>268</v>
      </c>
      <c r="H735" s="23" t="s">
        <v>212</v>
      </c>
      <c r="I735" s="23" t="s">
        <v>213</v>
      </c>
      <c r="J735" s="23">
        <v>0</v>
      </c>
      <c r="K735" s="23">
        <v>273</v>
      </c>
      <c r="L735" s="23" t="s">
        <v>373</v>
      </c>
      <c r="M735" s="161" t="s">
        <v>507</v>
      </c>
    </row>
    <row r="736" spans="1:14">
      <c r="A736" s="23" t="s">
        <v>356</v>
      </c>
      <c r="B736" s="23" t="s">
        <v>352</v>
      </c>
      <c r="C736" s="23">
        <v>2015</v>
      </c>
      <c r="D736" s="23" t="s">
        <v>354</v>
      </c>
      <c r="E736" s="23" t="s">
        <v>355</v>
      </c>
      <c r="F736" s="23" t="s">
        <v>304</v>
      </c>
      <c r="G736" s="23" t="s">
        <v>268</v>
      </c>
      <c r="H736" s="23" t="s">
        <v>252</v>
      </c>
      <c r="I736" s="23" t="s">
        <v>253</v>
      </c>
      <c r="J736" s="23">
        <v>0</v>
      </c>
      <c r="K736" s="23">
        <v>-55384</v>
      </c>
      <c r="L736" s="23" t="s">
        <v>373</v>
      </c>
      <c r="M736" s="161" t="s">
        <v>507</v>
      </c>
      <c r="N736" s="23"/>
    </row>
    <row r="737" spans="1:14">
      <c r="A737" s="23" t="s">
        <v>356</v>
      </c>
      <c r="B737" s="23" t="s">
        <v>352</v>
      </c>
      <c r="C737" s="23">
        <v>2015</v>
      </c>
      <c r="D737" s="23" t="s">
        <v>354</v>
      </c>
      <c r="E737" s="23" t="s">
        <v>355</v>
      </c>
      <c r="F737" s="23" t="s">
        <v>304</v>
      </c>
      <c r="G737" s="23" t="s">
        <v>268</v>
      </c>
      <c r="H737" s="23" t="s">
        <v>158</v>
      </c>
      <c r="I737" s="23" t="s">
        <v>159</v>
      </c>
      <c r="J737" s="23">
        <v>0</v>
      </c>
      <c r="K737" s="23">
        <v>38868</v>
      </c>
      <c r="L737" s="23" t="s">
        <v>373</v>
      </c>
      <c r="M737" s="161" t="s">
        <v>507</v>
      </c>
    </row>
    <row r="738" spans="1:14">
      <c r="A738" s="23" t="s">
        <v>356</v>
      </c>
      <c r="B738" s="23" t="s">
        <v>352</v>
      </c>
      <c r="C738" s="23">
        <v>2015</v>
      </c>
      <c r="D738" s="23" t="s">
        <v>354</v>
      </c>
      <c r="E738" s="23" t="s">
        <v>355</v>
      </c>
      <c r="F738" s="23" t="s">
        <v>304</v>
      </c>
      <c r="G738" s="23" t="s">
        <v>268</v>
      </c>
      <c r="H738" s="23" t="s">
        <v>180</v>
      </c>
      <c r="I738" s="23" t="s">
        <v>181</v>
      </c>
      <c r="J738" s="23">
        <v>0</v>
      </c>
      <c r="K738" s="23">
        <v>13010</v>
      </c>
      <c r="L738" s="23" t="s">
        <v>373</v>
      </c>
      <c r="M738" s="161" t="s">
        <v>507</v>
      </c>
    </row>
    <row r="739" spans="1:14">
      <c r="A739" s="23" t="s">
        <v>356</v>
      </c>
      <c r="B739" s="23" t="s">
        <v>352</v>
      </c>
      <c r="C739" s="23">
        <v>2015</v>
      </c>
      <c r="D739" s="23" t="s">
        <v>354</v>
      </c>
      <c r="E739" s="23" t="s">
        <v>355</v>
      </c>
      <c r="F739" s="23" t="s">
        <v>304</v>
      </c>
      <c r="G739" s="23" t="s">
        <v>268</v>
      </c>
      <c r="H739" s="23" t="s">
        <v>178</v>
      </c>
      <c r="I739" s="23" t="s">
        <v>179</v>
      </c>
      <c r="J739" s="23">
        <v>0</v>
      </c>
      <c r="K739" s="23">
        <v>16348</v>
      </c>
      <c r="L739" s="23" t="s">
        <v>373</v>
      </c>
      <c r="M739" s="161" t="s">
        <v>507</v>
      </c>
    </row>
    <row r="740" spans="1:14">
      <c r="A740" s="23" t="s">
        <v>356</v>
      </c>
      <c r="B740" s="23" t="s">
        <v>352</v>
      </c>
      <c r="C740" s="23">
        <v>2015</v>
      </c>
      <c r="D740" s="23" t="s">
        <v>354</v>
      </c>
      <c r="E740" s="23" t="s">
        <v>355</v>
      </c>
      <c r="F740" s="23" t="s">
        <v>304</v>
      </c>
      <c r="G740" s="23" t="s">
        <v>268</v>
      </c>
      <c r="H740" s="23" t="s">
        <v>176</v>
      </c>
      <c r="I740" s="23" t="s">
        <v>177</v>
      </c>
      <c r="J740" s="23">
        <v>0</v>
      </c>
      <c r="K740" s="23">
        <v>22429</v>
      </c>
      <c r="L740" s="23" t="s">
        <v>373</v>
      </c>
      <c r="M740" s="161" t="s">
        <v>507</v>
      </c>
    </row>
    <row r="741" spans="1:14">
      <c r="A741" s="23" t="s">
        <v>356</v>
      </c>
      <c r="B741" s="23" t="s">
        <v>352</v>
      </c>
      <c r="C741" s="23">
        <v>2015</v>
      </c>
      <c r="D741" s="23" t="s">
        <v>354</v>
      </c>
      <c r="E741" s="23" t="s">
        <v>355</v>
      </c>
      <c r="F741" s="23" t="s">
        <v>304</v>
      </c>
      <c r="G741" s="23" t="s">
        <v>268</v>
      </c>
      <c r="H741" s="23" t="s">
        <v>174</v>
      </c>
      <c r="I741" s="23" t="s">
        <v>175</v>
      </c>
      <c r="J741" s="23">
        <v>0</v>
      </c>
      <c r="K741" s="23">
        <v>43635</v>
      </c>
      <c r="L741" s="23" t="s">
        <v>373</v>
      </c>
      <c r="M741" s="161" t="s">
        <v>507</v>
      </c>
    </row>
    <row r="742" spans="1:14">
      <c r="A742" s="23" t="s">
        <v>356</v>
      </c>
      <c r="B742" s="23" t="s">
        <v>352</v>
      </c>
      <c r="C742" s="23">
        <v>2015</v>
      </c>
      <c r="D742" s="23" t="s">
        <v>354</v>
      </c>
      <c r="E742" s="23" t="s">
        <v>355</v>
      </c>
      <c r="F742" s="23" t="s">
        <v>304</v>
      </c>
      <c r="G742" s="23" t="s">
        <v>268</v>
      </c>
      <c r="H742" s="23" t="s">
        <v>170</v>
      </c>
      <c r="I742" s="23" t="s">
        <v>171</v>
      </c>
      <c r="J742" s="23">
        <v>0</v>
      </c>
      <c r="K742" s="23">
        <v>2065</v>
      </c>
      <c r="L742" s="23" t="s">
        <v>373</v>
      </c>
      <c r="M742" s="161" t="s">
        <v>507</v>
      </c>
    </row>
    <row r="743" spans="1:14">
      <c r="A743" s="23" t="s">
        <v>356</v>
      </c>
      <c r="B743" s="23" t="s">
        <v>352</v>
      </c>
      <c r="C743" s="23">
        <v>2015</v>
      </c>
      <c r="D743" s="23" t="s">
        <v>354</v>
      </c>
      <c r="E743" s="23" t="s">
        <v>355</v>
      </c>
      <c r="F743" s="23" t="s">
        <v>304</v>
      </c>
      <c r="G743" s="23" t="s">
        <v>268</v>
      </c>
      <c r="H743" s="23" t="s">
        <v>127</v>
      </c>
      <c r="I743" s="23" t="s">
        <v>128</v>
      </c>
      <c r="J743" s="23">
        <v>0</v>
      </c>
      <c r="K743" s="23">
        <v>35895</v>
      </c>
      <c r="L743" s="23" t="s">
        <v>373</v>
      </c>
      <c r="M743" s="161" t="s">
        <v>507</v>
      </c>
    </row>
    <row r="744" spans="1:14">
      <c r="A744" s="23" t="s">
        <v>356</v>
      </c>
      <c r="B744" s="23" t="s">
        <v>352</v>
      </c>
      <c r="C744" s="23">
        <v>2015</v>
      </c>
      <c r="D744" s="23" t="s">
        <v>354</v>
      </c>
      <c r="E744" s="23" t="s">
        <v>355</v>
      </c>
      <c r="F744" s="23" t="s">
        <v>304</v>
      </c>
      <c r="G744" s="23" t="s">
        <v>268</v>
      </c>
      <c r="H744" s="23" t="s">
        <v>131</v>
      </c>
      <c r="I744" s="23" t="s">
        <v>132</v>
      </c>
      <c r="J744" s="23">
        <v>0</v>
      </c>
      <c r="K744" s="23">
        <v>706</v>
      </c>
      <c r="L744" s="23" t="s">
        <v>373</v>
      </c>
      <c r="M744" s="161" t="s">
        <v>507</v>
      </c>
    </row>
    <row r="745" spans="1:14">
      <c r="A745" s="23" t="s">
        <v>356</v>
      </c>
      <c r="B745" s="23" t="s">
        <v>352</v>
      </c>
      <c r="C745" s="23">
        <v>2015</v>
      </c>
      <c r="D745" s="23" t="s">
        <v>354</v>
      </c>
      <c r="E745" s="23" t="s">
        <v>355</v>
      </c>
      <c r="F745" s="23" t="s">
        <v>304</v>
      </c>
      <c r="G745" s="23" t="s">
        <v>268</v>
      </c>
      <c r="H745" s="23" t="s">
        <v>139</v>
      </c>
      <c r="I745" s="23" t="s">
        <v>140</v>
      </c>
      <c r="J745" s="23">
        <v>0</v>
      </c>
      <c r="K745" s="23">
        <v>11835</v>
      </c>
      <c r="L745" s="23" t="s">
        <v>373</v>
      </c>
      <c r="M745" s="161" t="s">
        <v>507</v>
      </c>
    </row>
    <row r="746" spans="1:14">
      <c r="A746" s="23" t="s">
        <v>356</v>
      </c>
      <c r="B746" s="23" t="s">
        <v>352</v>
      </c>
      <c r="C746" s="23">
        <v>2015</v>
      </c>
      <c r="D746" s="23" t="s">
        <v>354</v>
      </c>
      <c r="E746" s="23" t="s">
        <v>355</v>
      </c>
      <c r="F746" s="23" t="s">
        <v>304</v>
      </c>
      <c r="G746" s="23" t="s">
        <v>268</v>
      </c>
      <c r="H746" s="23" t="s">
        <v>143</v>
      </c>
      <c r="I746" s="23" t="s">
        <v>144</v>
      </c>
      <c r="J746" s="23">
        <v>0</v>
      </c>
      <c r="K746" s="23">
        <v>48436</v>
      </c>
      <c r="L746" s="23" t="s">
        <v>373</v>
      </c>
      <c r="M746" s="161" t="s">
        <v>507</v>
      </c>
      <c r="N746" s="23"/>
    </row>
    <row r="747" spans="1:14">
      <c r="A747" s="23" t="s">
        <v>356</v>
      </c>
      <c r="B747" s="23" t="s">
        <v>352</v>
      </c>
      <c r="C747" s="23">
        <v>2015</v>
      </c>
      <c r="D747" s="23" t="s">
        <v>354</v>
      </c>
      <c r="E747" s="23" t="s">
        <v>355</v>
      </c>
      <c r="F747" s="23" t="s">
        <v>304</v>
      </c>
      <c r="G747" s="23" t="s">
        <v>268</v>
      </c>
      <c r="H747" s="23" t="s">
        <v>147</v>
      </c>
      <c r="I747" s="23" t="s">
        <v>148</v>
      </c>
      <c r="J747" s="23">
        <v>0</v>
      </c>
      <c r="K747" s="23">
        <v>55384</v>
      </c>
      <c r="L747" s="23" t="s">
        <v>373</v>
      </c>
      <c r="M747" s="161" t="s">
        <v>507</v>
      </c>
    </row>
    <row r="748" spans="1:14">
      <c r="A748" s="23" t="s">
        <v>356</v>
      </c>
      <c r="B748" s="23" t="s">
        <v>352</v>
      </c>
      <c r="C748" s="23">
        <v>2015</v>
      </c>
      <c r="D748" s="23" t="s">
        <v>354</v>
      </c>
      <c r="E748" s="23" t="s">
        <v>355</v>
      </c>
      <c r="F748" s="23" t="s">
        <v>304</v>
      </c>
      <c r="G748" s="23" t="s">
        <v>268</v>
      </c>
      <c r="H748" s="23" t="s">
        <v>153</v>
      </c>
      <c r="I748" s="23" t="s">
        <v>154</v>
      </c>
      <c r="J748" s="23">
        <v>0</v>
      </c>
      <c r="K748" s="23">
        <v>103820</v>
      </c>
      <c r="L748" s="23" t="s">
        <v>373</v>
      </c>
      <c r="M748" s="161" t="s">
        <v>507</v>
      </c>
    </row>
    <row r="749" spans="1:14">
      <c r="A749" s="23" t="s">
        <v>356</v>
      </c>
      <c r="B749" s="23" t="s">
        <v>352</v>
      </c>
      <c r="C749" s="23">
        <v>2015</v>
      </c>
      <c r="D749" s="23" t="s">
        <v>354</v>
      </c>
      <c r="E749" s="23" t="s">
        <v>355</v>
      </c>
      <c r="F749" s="23" t="s">
        <v>304</v>
      </c>
      <c r="G749" s="23" t="s">
        <v>268</v>
      </c>
      <c r="H749" s="23" t="s">
        <v>248</v>
      </c>
      <c r="I749" s="23" t="s">
        <v>249</v>
      </c>
      <c r="J749" s="23">
        <v>0</v>
      </c>
      <c r="K749" s="23">
        <v>55384</v>
      </c>
      <c r="L749" s="23" t="s">
        <v>373</v>
      </c>
      <c r="M749" s="161" t="s">
        <v>507</v>
      </c>
    </row>
    <row r="750" spans="1:14">
      <c r="A750" s="23" t="s">
        <v>356</v>
      </c>
      <c r="B750" s="23" t="s">
        <v>352</v>
      </c>
      <c r="C750" s="23">
        <v>2015</v>
      </c>
      <c r="D750" s="23" t="s">
        <v>353</v>
      </c>
      <c r="E750" s="23" t="s">
        <v>267</v>
      </c>
      <c r="F750" s="23" t="s">
        <v>304</v>
      </c>
      <c r="G750" s="23" t="s">
        <v>268</v>
      </c>
      <c r="H750" s="23" t="s">
        <v>232</v>
      </c>
      <c r="I750" s="23" t="s">
        <v>233</v>
      </c>
      <c r="J750" s="23">
        <v>0</v>
      </c>
      <c r="K750" s="23">
        <v>148318.7819</v>
      </c>
      <c r="L750" s="23" t="s">
        <v>373</v>
      </c>
      <c r="M750" s="161" t="s">
        <v>507</v>
      </c>
    </row>
    <row r="751" spans="1:14">
      <c r="A751" s="23" t="s">
        <v>356</v>
      </c>
      <c r="B751" s="23" t="s">
        <v>352</v>
      </c>
      <c r="C751" s="23">
        <v>2015</v>
      </c>
      <c r="D751" s="23" t="s">
        <v>354</v>
      </c>
      <c r="E751" s="23" t="s">
        <v>355</v>
      </c>
      <c r="F751" s="23" t="s">
        <v>304</v>
      </c>
      <c r="G751" s="23" t="s">
        <v>268</v>
      </c>
      <c r="H751" s="23" t="s">
        <v>232</v>
      </c>
      <c r="I751" s="23" t="s">
        <v>233</v>
      </c>
      <c r="J751" s="23">
        <v>0</v>
      </c>
      <c r="K751" s="23">
        <v>106710.9504</v>
      </c>
      <c r="L751" s="23" t="s">
        <v>373</v>
      </c>
      <c r="M751" s="161" t="s">
        <v>507</v>
      </c>
    </row>
    <row r="752" spans="1:14">
      <c r="A752" s="23" t="s">
        <v>356</v>
      </c>
      <c r="B752" s="23" t="s">
        <v>306</v>
      </c>
      <c r="C752" s="23">
        <v>2015</v>
      </c>
      <c r="D752" s="23" t="s">
        <v>307</v>
      </c>
      <c r="E752" s="23" t="s">
        <v>308</v>
      </c>
      <c r="F752" s="23" t="s">
        <v>279</v>
      </c>
      <c r="G752" s="23" t="s">
        <v>268</v>
      </c>
      <c r="H752" s="23" t="s">
        <v>170</v>
      </c>
      <c r="I752" s="23" t="s">
        <v>171</v>
      </c>
      <c r="J752" s="23">
        <v>0</v>
      </c>
      <c r="K752" s="23">
        <v>1367</v>
      </c>
      <c r="L752" s="23" t="s">
        <v>372</v>
      </c>
      <c r="M752" s="161" t="s">
        <v>507</v>
      </c>
    </row>
    <row r="753" spans="1:14">
      <c r="A753" s="23" t="s">
        <v>356</v>
      </c>
      <c r="B753" s="23" t="s">
        <v>306</v>
      </c>
      <c r="C753" s="23">
        <v>2015</v>
      </c>
      <c r="D753" s="23" t="s">
        <v>307</v>
      </c>
      <c r="E753" s="23" t="s">
        <v>308</v>
      </c>
      <c r="F753" s="23" t="s">
        <v>279</v>
      </c>
      <c r="G753" s="23" t="s">
        <v>268</v>
      </c>
      <c r="H753" s="23" t="s">
        <v>168</v>
      </c>
      <c r="I753" s="23" t="s">
        <v>169</v>
      </c>
      <c r="J753" s="23">
        <v>0</v>
      </c>
      <c r="K753" s="23">
        <v>1355</v>
      </c>
      <c r="L753" s="23" t="s">
        <v>372</v>
      </c>
      <c r="M753" s="161" t="s">
        <v>507</v>
      </c>
    </row>
    <row r="754" spans="1:14">
      <c r="A754" s="23" t="s">
        <v>356</v>
      </c>
      <c r="B754" s="23" t="s">
        <v>306</v>
      </c>
      <c r="C754" s="23">
        <v>2015</v>
      </c>
      <c r="D754" s="23" t="s">
        <v>307</v>
      </c>
      <c r="E754" s="23" t="s">
        <v>308</v>
      </c>
      <c r="F754" s="23" t="s">
        <v>279</v>
      </c>
      <c r="G754" s="23" t="s">
        <v>268</v>
      </c>
      <c r="H754" s="23" t="s">
        <v>174</v>
      </c>
      <c r="I754" s="23" t="s">
        <v>175</v>
      </c>
      <c r="J754" s="23">
        <v>0</v>
      </c>
      <c r="K754" s="23">
        <v>16355</v>
      </c>
      <c r="L754" s="23" t="s">
        <v>372</v>
      </c>
      <c r="M754" s="161" t="s">
        <v>507</v>
      </c>
    </row>
    <row r="755" spans="1:14">
      <c r="A755" s="23" t="s">
        <v>356</v>
      </c>
      <c r="B755" s="23" t="s">
        <v>306</v>
      </c>
      <c r="C755" s="23">
        <v>2015</v>
      </c>
      <c r="D755" s="23" t="s">
        <v>307</v>
      </c>
      <c r="E755" s="23" t="s">
        <v>308</v>
      </c>
      <c r="F755" s="23" t="s">
        <v>279</v>
      </c>
      <c r="G755" s="23" t="s">
        <v>268</v>
      </c>
      <c r="H755" s="23" t="s">
        <v>236</v>
      </c>
      <c r="I755" s="23" t="s">
        <v>237</v>
      </c>
      <c r="J755" s="23">
        <v>0</v>
      </c>
      <c r="K755" s="23">
        <v>-472.0566</v>
      </c>
      <c r="L755" s="23" t="s">
        <v>372</v>
      </c>
      <c r="M755" s="161" t="s">
        <v>507</v>
      </c>
    </row>
    <row r="756" spans="1:14">
      <c r="A756" s="23" t="s">
        <v>356</v>
      </c>
      <c r="B756" s="23" t="s">
        <v>306</v>
      </c>
      <c r="C756" s="23">
        <v>2015</v>
      </c>
      <c r="D756" s="23" t="s">
        <v>307</v>
      </c>
      <c r="E756" s="23" t="s">
        <v>308</v>
      </c>
      <c r="F756" s="23" t="s">
        <v>279</v>
      </c>
      <c r="G756" s="23" t="s">
        <v>268</v>
      </c>
      <c r="H756" s="23" t="s">
        <v>234</v>
      </c>
      <c r="I756" s="23" t="s">
        <v>235</v>
      </c>
      <c r="J756" s="23">
        <v>0</v>
      </c>
      <c r="K756" s="23">
        <v>20000</v>
      </c>
      <c r="L756" s="23" t="s">
        <v>372</v>
      </c>
      <c r="M756" s="161" t="s">
        <v>507</v>
      </c>
    </row>
    <row r="757" spans="1:14">
      <c r="A757" s="23" t="s">
        <v>356</v>
      </c>
      <c r="B757" s="23" t="s">
        <v>306</v>
      </c>
      <c r="C757" s="23">
        <v>2015</v>
      </c>
      <c r="D757" s="23" t="s">
        <v>307</v>
      </c>
      <c r="E757" s="23" t="s">
        <v>308</v>
      </c>
      <c r="F757" s="23" t="s">
        <v>279</v>
      </c>
      <c r="G757" s="23" t="s">
        <v>268</v>
      </c>
      <c r="H757" s="23" t="s">
        <v>226</v>
      </c>
      <c r="I757" s="23" t="s">
        <v>227</v>
      </c>
      <c r="J757" s="23">
        <v>0</v>
      </c>
      <c r="K757" s="23">
        <v>20472.0566</v>
      </c>
      <c r="L757" s="23" t="s">
        <v>372</v>
      </c>
      <c r="M757" s="161" t="s">
        <v>507</v>
      </c>
    </row>
    <row r="758" spans="1:14">
      <c r="A758" s="23" t="s">
        <v>356</v>
      </c>
      <c r="B758" s="23" t="s">
        <v>306</v>
      </c>
      <c r="C758" s="23">
        <v>2015</v>
      </c>
      <c r="D758" s="23" t="s">
        <v>307</v>
      </c>
      <c r="E758" s="23" t="s">
        <v>308</v>
      </c>
      <c r="F758" s="23" t="s">
        <v>279</v>
      </c>
      <c r="G758" s="23" t="s">
        <v>268</v>
      </c>
      <c r="H758" s="23" t="s">
        <v>224</v>
      </c>
      <c r="I758" s="23" t="s">
        <v>225</v>
      </c>
      <c r="J758" s="23">
        <v>0</v>
      </c>
      <c r="K758" s="23">
        <v>2855.0565999999999</v>
      </c>
      <c r="L758" s="23" t="s">
        <v>372</v>
      </c>
      <c r="M758" s="161" t="s">
        <v>507</v>
      </c>
    </row>
    <row r="759" spans="1:14">
      <c r="A759" s="23" t="s">
        <v>356</v>
      </c>
      <c r="B759" s="23" t="s">
        <v>306</v>
      </c>
      <c r="C759" s="23">
        <v>2015</v>
      </c>
      <c r="D759" s="23" t="s">
        <v>307</v>
      </c>
      <c r="E759" s="23" t="s">
        <v>308</v>
      </c>
      <c r="F759" s="23" t="s">
        <v>279</v>
      </c>
      <c r="G759" s="23" t="s">
        <v>268</v>
      </c>
      <c r="H759" s="23" t="s">
        <v>212</v>
      </c>
      <c r="I759" s="23" t="s">
        <v>213</v>
      </c>
      <c r="J759" s="23">
        <v>0</v>
      </c>
      <c r="K759" s="23">
        <v>1262</v>
      </c>
      <c r="L759" s="23" t="s">
        <v>372</v>
      </c>
      <c r="M759" s="161" t="s">
        <v>507</v>
      </c>
    </row>
    <row r="760" spans="1:14">
      <c r="A760" s="23" t="s">
        <v>356</v>
      </c>
      <c r="B760" s="23" t="s">
        <v>306</v>
      </c>
      <c r="C760" s="23">
        <v>2015</v>
      </c>
      <c r="D760" s="23" t="s">
        <v>307</v>
      </c>
      <c r="E760" s="23" t="s">
        <v>308</v>
      </c>
      <c r="F760" s="23" t="s">
        <v>279</v>
      </c>
      <c r="G760" s="23" t="s">
        <v>268</v>
      </c>
      <c r="H760" s="23" t="s">
        <v>210</v>
      </c>
      <c r="I760" s="23" t="s">
        <v>211</v>
      </c>
      <c r="J760" s="23">
        <v>0</v>
      </c>
      <c r="K760" s="23">
        <v>1262</v>
      </c>
      <c r="L760" s="23" t="s">
        <v>372</v>
      </c>
      <c r="M760" s="161" t="s">
        <v>507</v>
      </c>
    </row>
    <row r="761" spans="1:14">
      <c r="A761" s="23" t="s">
        <v>356</v>
      </c>
      <c r="B761" s="23" t="s">
        <v>306</v>
      </c>
      <c r="C761" s="23">
        <v>2015</v>
      </c>
      <c r="D761" s="23" t="s">
        <v>307</v>
      </c>
      <c r="E761" s="23" t="s">
        <v>308</v>
      </c>
      <c r="F761" s="23" t="s">
        <v>279</v>
      </c>
      <c r="G761" s="23" t="s">
        <v>268</v>
      </c>
      <c r="H761" s="23" t="s">
        <v>153</v>
      </c>
      <c r="I761" s="23" t="s">
        <v>154</v>
      </c>
      <c r="J761" s="23">
        <v>0</v>
      </c>
      <c r="K761" s="23">
        <v>20000</v>
      </c>
      <c r="L761" s="23" t="s">
        <v>372</v>
      </c>
      <c r="M761" s="161" t="s">
        <v>507</v>
      </c>
    </row>
    <row r="762" spans="1:14">
      <c r="A762" s="23" t="s">
        <v>356</v>
      </c>
      <c r="B762" s="23" t="s">
        <v>306</v>
      </c>
      <c r="C762" s="23">
        <v>2015</v>
      </c>
      <c r="D762" s="23" t="s">
        <v>307</v>
      </c>
      <c r="E762" s="23" t="s">
        <v>308</v>
      </c>
      <c r="F762" s="23" t="s">
        <v>279</v>
      </c>
      <c r="G762" s="23" t="s">
        <v>268</v>
      </c>
      <c r="H762" s="23" t="s">
        <v>143</v>
      </c>
      <c r="I762" s="23" t="s">
        <v>144</v>
      </c>
      <c r="J762" s="23">
        <v>0</v>
      </c>
      <c r="K762" s="23">
        <v>20000</v>
      </c>
      <c r="L762" s="23" t="s">
        <v>372</v>
      </c>
      <c r="M762" s="161" t="s">
        <v>507</v>
      </c>
    </row>
    <row r="763" spans="1:14">
      <c r="A763" s="23" t="s">
        <v>356</v>
      </c>
      <c r="B763" s="23" t="s">
        <v>306</v>
      </c>
      <c r="C763" s="23">
        <v>2015</v>
      </c>
      <c r="D763" s="23" t="s">
        <v>307</v>
      </c>
      <c r="E763" s="23" t="s">
        <v>308</v>
      </c>
      <c r="F763" s="23" t="s">
        <v>279</v>
      </c>
      <c r="G763" s="23" t="s">
        <v>268</v>
      </c>
      <c r="H763" s="23" t="s">
        <v>127</v>
      </c>
      <c r="I763" s="23" t="s">
        <v>128</v>
      </c>
      <c r="J763" s="23">
        <v>0</v>
      </c>
      <c r="K763" s="23">
        <v>20000</v>
      </c>
      <c r="L763" s="23" t="s">
        <v>372</v>
      </c>
      <c r="M763" s="161" t="s">
        <v>507</v>
      </c>
    </row>
    <row r="764" spans="1:14">
      <c r="A764" s="23" t="s">
        <v>356</v>
      </c>
      <c r="B764" s="23" t="s">
        <v>306</v>
      </c>
      <c r="C764" s="23">
        <v>2015</v>
      </c>
      <c r="D764" s="23" t="s">
        <v>307</v>
      </c>
      <c r="E764" s="23" t="s">
        <v>308</v>
      </c>
      <c r="F764" s="23" t="s">
        <v>279</v>
      </c>
      <c r="G764" s="23" t="s">
        <v>268</v>
      </c>
      <c r="H764" s="23" t="s">
        <v>158</v>
      </c>
      <c r="I764" s="23" t="s">
        <v>159</v>
      </c>
      <c r="J764" s="23">
        <v>0</v>
      </c>
      <c r="K764" s="23">
        <v>13633</v>
      </c>
      <c r="L764" s="23" t="s">
        <v>372</v>
      </c>
      <c r="M764" s="161" t="s">
        <v>507</v>
      </c>
    </row>
    <row r="765" spans="1:14">
      <c r="A765" s="23" t="s">
        <v>356</v>
      </c>
      <c r="B765" s="23" t="s">
        <v>306</v>
      </c>
      <c r="C765" s="23">
        <v>2015</v>
      </c>
      <c r="D765" s="23" t="s">
        <v>307</v>
      </c>
      <c r="E765" s="23" t="s">
        <v>308</v>
      </c>
      <c r="F765" s="23" t="s">
        <v>279</v>
      </c>
      <c r="G765" s="23" t="s">
        <v>268</v>
      </c>
      <c r="H765" s="23" t="s">
        <v>166</v>
      </c>
      <c r="I765" s="23" t="s">
        <v>167</v>
      </c>
      <c r="J765" s="23">
        <v>0</v>
      </c>
      <c r="K765" s="23">
        <v>13633</v>
      </c>
      <c r="L765" s="23" t="s">
        <v>372</v>
      </c>
      <c r="M765" s="161" t="s">
        <v>507</v>
      </c>
    </row>
    <row r="766" spans="1:14">
      <c r="A766" s="23" t="s">
        <v>356</v>
      </c>
      <c r="B766" s="23" t="s">
        <v>306</v>
      </c>
      <c r="C766" s="23">
        <v>2015</v>
      </c>
      <c r="D766" s="23" t="s">
        <v>307</v>
      </c>
      <c r="E766" s="23" t="s">
        <v>308</v>
      </c>
      <c r="F766" s="23" t="s">
        <v>279</v>
      </c>
      <c r="G766" s="23" t="s">
        <v>268</v>
      </c>
      <c r="H766" s="23" t="s">
        <v>156</v>
      </c>
      <c r="I766" s="23" t="s">
        <v>157</v>
      </c>
      <c r="J766" s="23">
        <v>0.43</v>
      </c>
      <c r="K766" s="23">
        <v>13633</v>
      </c>
      <c r="L766" s="23" t="s">
        <v>372</v>
      </c>
      <c r="M766" s="161" t="s">
        <v>507</v>
      </c>
    </row>
    <row r="767" spans="1:14">
      <c r="A767" s="23" t="s">
        <v>356</v>
      </c>
      <c r="B767" s="23" t="s">
        <v>357</v>
      </c>
      <c r="C767" s="23">
        <v>2015</v>
      </c>
      <c r="D767" s="23" t="s">
        <v>361</v>
      </c>
      <c r="E767" s="23" t="s">
        <v>362</v>
      </c>
      <c r="F767" s="23" t="s">
        <v>363</v>
      </c>
      <c r="G767" s="23" t="s">
        <v>268</v>
      </c>
      <c r="H767" s="23" t="s">
        <v>208</v>
      </c>
      <c r="I767" s="23" t="s">
        <v>209</v>
      </c>
      <c r="J767" s="23">
        <v>0</v>
      </c>
      <c r="K767" s="23">
        <v>481</v>
      </c>
      <c r="L767" t="s">
        <v>377</v>
      </c>
      <c r="N767" s="161"/>
    </row>
    <row r="768" spans="1:14">
      <c r="A768" s="23" t="s">
        <v>356</v>
      </c>
      <c r="B768" s="23" t="s">
        <v>357</v>
      </c>
      <c r="C768" s="23">
        <v>2015</v>
      </c>
      <c r="D768" s="23" t="s">
        <v>361</v>
      </c>
      <c r="E768" s="23" t="s">
        <v>362</v>
      </c>
      <c r="F768" s="23" t="s">
        <v>363</v>
      </c>
      <c r="G768" s="23" t="s">
        <v>268</v>
      </c>
      <c r="H768" s="23" t="s">
        <v>168</v>
      </c>
      <c r="I768" s="23" t="s">
        <v>169</v>
      </c>
      <c r="J768" s="23">
        <v>0</v>
      </c>
      <c r="K768" s="23">
        <v>6748</v>
      </c>
      <c r="L768" s="23" t="s">
        <v>377</v>
      </c>
    </row>
    <row r="769" spans="1:14">
      <c r="A769" s="23" t="s">
        <v>356</v>
      </c>
      <c r="B769" s="23" t="s">
        <v>357</v>
      </c>
      <c r="C769" s="23">
        <v>2015</v>
      </c>
      <c r="D769" s="23" t="s">
        <v>361</v>
      </c>
      <c r="E769" s="23" t="s">
        <v>362</v>
      </c>
      <c r="F769" s="23" t="s">
        <v>363</v>
      </c>
      <c r="G769" s="23" t="s">
        <v>268</v>
      </c>
      <c r="H769" s="23" t="s">
        <v>166</v>
      </c>
      <c r="I769" s="23" t="s">
        <v>167</v>
      </c>
      <c r="J769" s="23">
        <v>0</v>
      </c>
      <c r="K769" s="23">
        <v>71669</v>
      </c>
      <c r="L769" s="23" t="s">
        <v>377</v>
      </c>
    </row>
    <row r="770" spans="1:14">
      <c r="A770" s="23" t="s">
        <v>356</v>
      </c>
      <c r="B770" s="23" t="s">
        <v>357</v>
      </c>
      <c r="C770" s="23">
        <v>2015</v>
      </c>
      <c r="D770" s="23" t="s">
        <v>361</v>
      </c>
      <c r="E770" s="23" t="s">
        <v>362</v>
      </c>
      <c r="F770" s="23" t="s">
        <v>363</v>
      </c>
      <c r="G770" s="23" t="s">
        <v>268</v>
      </c>
      <c r="H770" s="23" t="s">
        <v>236</v>
      </c>
      <c r="I770" s="23" t="s">
        <v>237</v>
      </c>
      <c r="J770" s="23">
        <v>0</v>
      </c>
      <c r="K770" s="23">
        <v>-13912.9228</v>
      </c>
      <c r="L770" s="23" t="s">
        <v>377</v>
      </c>
    </row>
    <row r="771" spans="1:14">
      <c r="A771" s="23" t="s">
        <v>356</v>
      </c>
      <c r="B771" s="23" t="s">
        <v>357</v>
      </c>
      <c r="C771" s="23">
        <v>2015</v>
      </c>
      <c r="D771" s="23" t="s">
        <v>361</v>
      </c>
      <c r="E771" s="23" t="s">
        <v>362</v>
      </c>
      <c r="F771" s="23" t="s">
        <v>363</v>
      </c>
      <c r="G771" s="23" t="s">
        <v>268</v>
      </c>
      <c r="H771" s="23" t="s">
        <v>234</v>
      </c>
      <c r="I771" s="23" t="s">
        <v>235</v>
      </c>
      <c r="J771" s="23">
        <v>0</v>
      </c>
      <c r="K771" s="23">
        <v>155575</v>
      </c>
      <c r="L771" s="23" t="s">
        <v>377</v>
      </c>
    </row>
    <row r="772" spans="1:14">
      <c r="A772" s="23" t="s">
        <v>356</v>
      </c>
      <c r="B772" s="23" t="s">
        <v>306</v>
      </c>
      <c r="C772" s="23">
        <v>2015</v>
      </c>
      <c r="D772" s="23" t="s">
        <v>307</v>
      </c>
      <c r="E772" s="23" t="s">
        <v>308</v>
      </c>
      <c r="F772" s="23" t="s">
        <v>279</v>
      </c>
      <c r="G772" s="23" t="s">
        <v>268</v>
      </c>
      <c r="H772" s="23" t="s">
        <v>13</v>
      </c>
      <c r="I772" s="23" t="s">
        <v>14</v>
      </c>
      <c r="J772" s="23">
        <v>0.43</v>
      </c>
      <c r="K772" s="23">
        <v>13633</v>
      </c>
      <c r="L772" s="23" t="s">
        <v>372</v>
      </c>
      <c r="M772" s="161" t="s">
        <v>507</v>
      </c>
      <c r="N772" s="23"/>
    </row>
    <row r="773" spans="1:14">
      <c r="A773" s="23" t="s">
        <v>356</v>
      </c>
      <c r="B773" s="23" t="s">
        <v>357</v>
      </c>
      <c r="C773" s="23">
        <v>2015</v>
      </c>
      <c r="D773" s="23" t="s">
        <v>361</v>
      </c>
      <c r="E773" s="23" t="s">
        <v>362</v>
      </c>
      <c r="F773" s="23" t="s">
        <v>363</v>
      </c>
      <c r="G773" s="23" t="s">
        <v>268</v>
      </c>
      <c r="H773" s="23" t="s">
        <v>226</v>
      </c>
      <c r="I773" s="23" t="s">
        <v>227</v>
      </c>
      <c r="J773" s="23">
        <v>0</v>
      </c>
      <c r="K773" s="23">
        <v>169487.9228</v>
      </c>
      <c r="L773" s="23" t="s">
        <v>377</v>
      </c>
    </row>
    <row r="774" spans="1:14">
      <c r="A774" s="23" t="s">
        <v>356</v>
      </c>
      <c r="B774" s="23" t="s">
        <v>357</v>
      </c>
      <c r="C774" s="23">
        <v>2015</v>
      </c>
      <c r="D774" s="23" t="s">
        <v>361</v>
      </c>
      <c r="E774" s="23" t="s">
        <v>362</v>
      </c>
      <c r="F774" s="23" t="s">
        <v>363</v>
      </c>
      <c r="G774" s="23" t="s">
        <v>268</v>
      </c>
      <c r="H774" s="23" t="s">
        <v>224</v>
      </c>
      <c r="I774" s="23" t="s">
        <v>225</v>
      </c>
      <c r="J774" s="23">
        <v>0</v>
      </c>
      <c r="K774" s="23">
        <v>16339.9228</v>
      </c>
      <c r="L774" s="23" t="s">
        <v>377</v>
      </c>
    </row>
    <row r="775" spans="1:14">
      <c r="A775" s="23" t="s">
        <v>356</v>
      </c>
      <c r="B775" s="23" t="s">
        <v>357</v>
      </c>
      <c r="C775" s="23">
        <v>2015</v>
      </c>
      <c r="D775" s="23" t="s">
        <v>361</v>
      </c>
      <c r="E775" s="23" t="s">
        <v>362</v>
      </c>
      <c r="F775" s="23" t="s">
        <v>363</v>
      </c>
      <c r="G775" s="23" t="s">
        <v>268</v>
      </c>
      <c r="H775" s="23" t="s">
        <v>222</v>
      </c>
      <c r="I775" s="23" t="s">
        <v>223</v>
      </c>
      <c r="J775" s="23">
        <v>0</v>
      </c>
      <c r="K775" s="23">
        <v>30649</v>
      </c>
      <c r="L775" s="23" t="s">
        <v>377</v>
      </c>
    </row>
    <row r="776" spans="1:14">
      <c r="A776" s="23" t="s">
        <v>356</v>
      </c>
      <c r="B776" s="23" t="s">
        <v>357</v>
      </c>
      <c r="C776" s="23">
        <v>2015</v>
      </c>
      <c r="D776" s="23" t="s">
        <v>361</v>
      </c>
      <c r="E776" s="23" t="s">
        <v>362</v>
      </c>
      <c r="F776" s="23" t="s">
        <v>363</v>
      </c>
      <c r="G776" s="23" t="s">
        <v>268</v>
      </c>
      <c r="H776" s="23" t="s">
        <v>252</v>
      </c>
      <c r="I776" s="23" t="s">
        <v>253</v>
      </c>
      <c r="J776" s="23">
        <v>0</v>
      </c>
      <c r="K776" s="23">
        <v>-1418</v>
      </c>
      <c r="L776" s="23" t="s">
        <v>377</v>
      </c>
    </row>
    <row r="777" spans="1:14">
      <c r="A777" s="23" t="s">
        <v>356</v>
      </c>
      <c r="B777" s="23" t="s">
        <v>357</v>
      </c>
      <c r="C777" s="23">
        <v>2015</v>
      </c>
      <c r="D777" s="23" t="s">
        <v>361</v>
      </c>
      <c r="E777" s="23" t="s">
        <v>362</v>
      </c>
      <c r="F777" s="23" t="s">
        <v>363</v>
      </c>
      <c r="G777" s="23" t="s">
        <v>268</v>
      </c>
      <c r="H777" s="23" t="s">
        <v>212</v>
      </c>
      <c r="I777" s="23" t="s">
        <v>213</v>
      </c>
      <c r="J777" s="23">
        <v>0</v>
      </c>
      <c r="K777" s="23">
        <v>3950</v>
      </c>
      <c r="L777" s="23" t="s">
        <v>377</v>
      </c>
    </row>
    <row r="778" spans="1:14">
      <c r="A778" s="23" t="s">
        <v>356</v>
      </c>
      <c r="B778" s="23" t="s">
        <v>357</v>
      </c>
      <c r="C778" s="23">
        <v>2015</v>
      </c>
      <c r="D778" s="23" t="s">
        <v>361</v>
      </c>
      <c r="E778" s="23" t="s">
        <v>362</v>
      </c>
      <c r="F778" s="23" t="s">
        <v>363</v>
      </c>
      <c r="G778" s="23" t="s">
        <v>268</v>
      </c>
      <c r="H778" s="23" t="s">
        <v>220</v>
      </c>
      <c r="I778" s="23" t="s">
        <v>221</v>
      </c>
      <c r="J778" s="23">
        <v>0</v>
      </c>
      <c r="K778" s="23">
        <v>509</v>
      </c>
      <c r="L778" s="23" t="s">
        <v>377</v>
      </c>
    </row>
    <row r="779" spans="1:14">
      <c r="A779" s="23" t="s">
        <v>356</v>
      </c>
      <c r="B779" s="23" t="s">
        <v>357</v>
      </c>
      <c r="C779" s="23">
        <v>2015</v>
      </c>
      <c r="D779" s="23" t="s">
        <v>361</v>
      </c>
      <c r="E779" s="23" t="s">
        <v>362</v>
      </c>
      <c r="F779" s="23" t="s">
        <v>363</v>
      </c>
      <c r="G779" s="23" t="s">
        <v>268</v>
      </c>
      <c r="H779" s="23" t="s">
        <v>198</v>
      </c>
      <c r="I779" s="23" t="s">
        <v>199</v>
      </c>
      <c r="J779" s="23">
        <v>0</v>
      </c>
      <c r="K779" s="23">
        <v>2801</v>
      </c>
      <c r="L779" s="23" t="s">
        <v>377</v>
      </c>
    </row>
    <row r="780" spans="1:14">
      <c r="A780" s="23" t="s">
        <v>356</v>
      </c>
      <c r="B780" s="23" t="s">
        <v>357</v>
      </c>
      <c r="C780" s="23">
        <v>2015</v>
      </c>
      <c r="D780" s="23" t="s">
        <v>361</v>
      </c>
      <c r="E780" s="23" t="s">
        <v>362</v>
      </c>
      <c r="F780" s="23" t="s">
        <v>363</v>
      </c>
      <c r="G780" s="23" t="s">
        <v>268</v>
      </c>
      <c r="H780" s="23" t="s">
        <v>194</v>
      </c>
      <c r="I780" s="23" t="s">
        <v>195</v>
      </c>
      <c r="J780" s="23">
        <v>0</v>
      </c>
      <c r="K780" s="23">
        <v>288</v>
      </c>
      <c r="L780" s="23" t="s">
        <v>377</v>
      </c>
    </row>
    <row r="781" spans="1:14">
      <c r="A781" s="23" t="s">
        <v>356</v>
      </c>
      <c r="B781" s="23" t="s">
        <v>357</v>
      </c>
      <c r="C781" s="23">
        <v>2015</v>
      </c>
      <c r="D781" s="23" t="s">
        <v>361</v>
      </c>
      <c r="E781" s="23" t="s">
        <v>362</v>
      </c>
      <c r="F781" s="23" t="s">
        <v>363</v>
      </c>
      <c r="G781" s="23" t="s">
        <v>268</v>
      </c>
      <c r="H781" s="23" t="s">
        <v>192</v>
      </c>
      <c r="I781" s="23" t="s">
        <v>193</v>
      </c>
      <c r="J781" s="23">
        <v>0</v>
      </c>
      <c r="K781" s="23">
        <v>380</v>
      </c>
      <c r="L781" s="23" t="s">
        <v>377</v>
      </c>
    </row>
    <row r="782" spans="1:14">
      <c r="A782" s="23" t="s">
        <v>356</v>
      </c>
      <c r="B782" s="23" t="s">
        <v>357</v>
      </c>
      <c r="C782" s="23">
        <v>2015</v>
      </c>
      <c r="D782" s="23" t="s">
        <v>361</v>
      </c>
      <c r="E782" s="23" t="s">
        <v>362</v>
      </c>
      <c r="F782" s="23" t="s">
        <v>363</v>
      </c>
      <c r="G782" s="23" t="s">
        <v>268</v>
      </c>
      <c r="H782" s="23" t="s">
        <v>158</v>
      </c>
      <c r="I782" s="23" t="s">
        <v>159</v>
      </c>
      <c r="J782" s="23">
        <v>0</v>
      </c>
      <c r="K782" s="23">
        <v>71669</v>
      </c>
      <c r="L782" s="23" t="s">
        <v>377</v>
      </c>
    </row>
    <row r="783" spans="1:14">
      <c r="A783" s="23" t="s">
        <v>356</v>
      </c>
      <c r="B783" s="23" t="s">
        <v>306</v>
      </c>
      <c r="C783" s="23">
        <v>2015</v>
      </c>
      <c r="D783" s="23" t="s">
        <v>307</v>
      </c>
      <c r="E783" s="23" t="s">
        <v>308</v>
      </c>
      <c r="F783" s="23" t="s">
        <v>279</v>
      </c>
      <c r="G783" s="23" t="s">
        <v>268</v>
      </c>
      <c r="H783" s="23" t="s">
        <v>232</v>
      </c>
      <c r="I783" s="23" t="s">
        <v>233</v>
      </c>
      <c r="J783" s="23">
        <v>0</v>
      </c>
      <c r="K783" s="23">
        <v>20472.0566</v>
      </c>
      <c r="L783" s="23" t="s">
        <v>372</v>
      </c>
      <c r="M783" s="161" t="s">
        <v>507</v>
      </c>
      <c r="N783" s="23"/>
    </row>
    <row r="784" spans="1:14">
      <c r="A784" s="23" t="s">
        <v>356</v>
      </c>
      <c r="B784" s="23" t="s">
        <v>357</v>
      </c>
      <c r="C784" s="23">
        <v>2015</v>
      </c>
      <c r="D784" s="23" t="s">
        <v>361</v>
      </c>
      <c r="E784" s="23" t="s">
        <v>362</v>
      </c>
      <c r="F784" s="23" t="s">
        <v>363</v>
      </c>
      <c r="G784" s="23" t="s">
        <v>268</v>
      </c>
      <c r="H784" s="23" t="s">
        <v>182</v>
      </c>
      <c r="I784" s="23" t="s">
        <v>183</v>
      </c>
      <c r="J784" s="23">
        <v>0</v>
      </c>
      <c r="K784" s="23">
        <v>574</v>
      </c>
      <c r="L784" s="23" t="s">
        <v>377</v>
      </c>
    </row>
    <row r="785" spans="1:12">
      <c r="A785" s="23" t="s">
        <v>356</v>
      </c>
      <c r="B785" s="23" t="s">
        <v>357</v>
      </c>
      <c r="C785" s="23">
        <v>2015</v>
      </c>
      <c r="D785" s="23" t="s">
        <v>361</v>
      </c>
      <c r="E785" s="23" t="s">
        <v>362</v>
      </c>
      <c r="F785" s="23" t="s">
        <v>363</v>
      </c>
      <c r="G785" s="23" t="s">
        <v>268</v>
      </c>
      <c r="H785" s="23" t="s">
        <v>180</v>
      </c>
      <c r="I785" s="23" t="s">
        <v>181</v>
      </c>
      <c r="J785" s="23">
        <v>0</v>
      </c>
      <c r="K785" s="23">
        <v>3993</v>
      </c>
      <c r="L785" s="23" t="s">
        <v>377</v>
      </c>
    </row>
    <row r="786" spans="1:12">
      <c r="A786" s="23" t="s">
        <v>356</v>
      </c>
      <c r="B786" s="23" t="s">
        <v>357</v>
      </c>
      <c r="C786" s="23">
        <v>2015</v>
      </c>
      <c r="D786" s="23" t="s">
        <v>361</v>
      </c>
      <c r="E786" s="23" t="s">
        <v>362</v>
      </c>
      <c r="F786" s="23" t="s">
        <v>363</v>
      </c>
      <c r="G786" s="23" t="s">
        <v>268</v>
      </c>
      <c r="H786" s="23" t="s">
        <v>178</v>
      </c>
      <c r="I786" s="23" t="s">
        <v>179</v>
      </c>
      <c r="J786" s="23">
        <v>0</v>
      </c>
      <c r="K786" s="23">
        <v>14236</v>
      </c>
      <c r="L786" s="23" t="s">
        <v>377</v>
      </c>
    </row>
    <row r="787" spans="1:12">
      <c r="A787" s="23" t="s">
        <v>356</v>
      </c>
      <c r="B787" s="23" t="s">
        <v>357</v>
      </c>
      <c r="C787" s="23">
        <v>2015</v>
      </c>
      <c r="D787" s="23" t="s">
        <v>361</v>
      </c>
      <c r="E787" s="23" t="s">
        <v>362</v>
      </c>
      <c r="F787" s="23" t="s">
        <v>363</v>
      </c>
      <c r="G787" s="23" t="s">
        <v>268</v>
      </c>
      <c r="H787" s="23" t="s">
        <v>170</v>
      </c>
      <c r="I787" s="23" t="s">
        <v>171</v>
      </c>
      <c r="J787" s="23">
        <v>0</v>
      </c>
      <c r="K787" s="23">
        <v>7968</v>
      </c>
      <c r="L787" s="23" t="s">
        <v>377</v>
      </c>
    </row>
    <row r="788" spans="1:12">
      <c r="A788" s="23" t="s">
        <v>356</v>
      </c>
      <c r="B788" s="23" t="s">
        <v>357</v>
      </c>
      <c r="C788" s="23">
        <v>2015</v>
      </c>
      <c r="D788" s="23" t="s">
        <v>361</v>
      </c>
      <c r="E788" s="23" t="s">
        <v>362</v>
      </c>
      <c r="F788" s="23" t="s">
        <v>363</v>
      </c>
      <c r="G788" s="23" t="s">
        <v>268</v>
      </c>
      <c r="H788" s="23" t="s">
        <v>174</v>
      </c>
      <c r="I788" s="23" t="s">
        <v>175</v>
      </c>
      <c r="J788" s="23">
        <v>0</v>
      </c>
      <c r="K788" s="23">
        <v>86385</v>
      </c>
      <c r="L788" s="23" t="s">
        <v>377</v>
      </c>
    </row>
    <row r="789" spans="1:12">
      <c r="A789" s="23" t="s">
        <v>356</v>
      </c>
      <c r="B789" s="23" t="s">
        <v>357</v>
      </c>
      <c r="C789" s="23">
        <v>2015</v>
      </c>
      <c r="D789" s="23" t="s">
        <v>361</v>
      </c>
      <c r="E789" s="23" t="s">
        <v>362</v>
      </c>
      <c r="F789" s="23" t="s">
        <v>363</v>
      </c>
      <c r="G789" s="23" t="s">
        <v>268</v>
      </c>
      <c r="H789" s="23" t="s">
        <v>176</v>
      </c>
      <c r="I789" s="23" t="s">
        <v>177</v>
      </c>
      <c r="J789" s="23">
        <v>0</v>
      </c>
      <c r="K789" s="23">
        <v>13361</v>
      </c>
      <c r="L789" s="23" t="s">
        <v>377</v>
      </c>
    </row>
    <row r="790" spans="1:12">
      <c r="A790" s="23" t="s">
        <v>356</v>
      </c>
      <c r="B790" s="23" t="s">
        <v>357</v>
      </c>
      <c r="C790" s="23">
        <v>2015</v>
      </c>
      <c r="D790" s="23" t="s">
        <v>361</v>
      </c>
      <c r="E790" s="23" t="s">
        <v>362</v>
      </c>
      <c r="F790" s="23" t="s">
        <v>363</v>
      </c>
      <c r="G790" s="23" t="s">
        <v>268</v>
      </c>
      <c r="H790" s="23" t="s">
        <v>218</v>
      </c>
      <c r="I790" s="23" t="s">
        <v>219</v>
      </c>
      <c r="J790" s="23">
        <v>0</v>
      </c>
      <c r="K790" s="23">
        <v>1217</v>
      </c>
      <c r="L790" s="23" t="s">
        <v>377</v>
      </c>
    </row>
    <row r="791" spans="1:12">
      <c r="A791" s="23" t="s">
        <v>356</v>
      </c>
      <c r="B791" s="23" t="s">
        <v>357</v>
      </c>
      <c r="C791" s="23">
        <v>2015</v>
      </c>
      <c r="D791" s="23" t="s">
        <v>361</v>
      </c>
      <c r="E791" s="23" t="s">
        <v>362</v>
      </c>
      <c r="F791" s="23" t="s">
        <v>363</v>
      </c>
      <c r="G791" s="23" t="s">
        <v>268</v>
      </c>
      <c r="H791" s="23" t="s">
        <v>133</v>
      </c>
      <c r="I791" s="23" t="s">
        <v>134</v>
      </c>
      <c r="J791" s="23">
        <v>0</v>
      </c>
      <c r="K791" s="23">
        <v>55105</v>
      </c>
      <c r="L791" s="23" t="s">
        <v>377</v>
      </c>
    </row>
    <row r="792" spans="1:12">
      <c r="A792" s="23" t="s">
        <v>356</v>
      </c>
      <c r="B792" s="23" t="s">
        <v>357</v>
      </c>
      <c r="C792" s="23">
        <v>2015</v>
      </c>
      <c r="D792" s="23" t="s">
        <v>361</v>
      </c>
      <c r="E792" s="23" t="s">
        <v>362</v>
      </c>
      <c r="F792" s="23" t="s">
        <v>363</v>
      </c>
      <c r="G792" s="23" t="s">
        <v>268</v>
      </c>
      <c r="H792" s="23" t="s">
        <v>153</v>
      </c>
      <c r="I792" s="23" t="s">
        <v>154</v>
      </c>
      <c r="J792" s="23">
        <v>0</v>
      </c>
      <c r="K792" s="23">
        <v>155575</v>
      </c>
      <c r="L792" s="23" t="s">
        <v>377</v>
      </c>
    </row>
    <row r="793" spans="1:12">
      <c r="A793" s="23" t="s">
        <v>356</v>
      </c>
      <c r="B793" s="23" t="s">
        <v>357</v>
      </c>
      <c r="C793" s="23">
        <v>2015</v>
      </c>
      <c r="D793" s="23" t="s">
        <v>361</v>
      </c>
      <c r="E793" s="23" t="s">
        <v>362</v>
      </c>
      <c r="F793" s="23" t="s">
        <v>363</v>
      </c>
      <c r="G793" s="23" t="s">
        <v>268</v>
      </c>
      <c r="H793" s="23" t="s">
        <v>147</v>
      </c>
      <c r="I793" s="23" t="s">
        <v>148</v>
      </c>
      <c r="J793" s="23">
        <v>0</v>
      </c>
      <c r="K793" s="23">
        <v>1418</v>
      </c>
      <c r="L793" s="23" t="s">
        <v>377</v>
      </c>
    </row>
    <row r="794" spans="1:12">
      <c r="A794" s="23" t="s">
        <v>356</v>
      </c>
      <c r="B794" s="23" t="s">
        <v>357</v>
      </c>
      <c r="C794" s="23">
        <v>2015</v>
      </c>
      <c r="D794" s="23" t="s">
        <v>361</v>
      </c>
      <c r="E794" s="23" t="s">
        <v>362</v>
      </c>
      <c r="F794" s="23" t="s">
        <v>363</v>
      </c>
      <c r="G794" s="23" t="s">
        <v>268</v>
      </c>
      <c r="H794" s="23" t="s">
        <v>143</v>
      </c>
      <c r="I794" s="23" t="s">
        <v>144</v>
      </c>
      <c r="J794" s="23">
        <v>0</v>
      </c>
      <c r="K794" s="23">
        <v>154157</v>
      </c>
      <c r="L794" s="23" t="s">
        <v>377</v>
      </c>
    </row>
    <row r="795" spans="1:12">
      <c r="A795" s="23" t="s">
        <v>356</v>
      </c>
      <c r="B795" s="23" t="s">
        <v>357</v>
      </c>
      <c r="C795" s="23">
        <v>2015</v>
      </c>
      <c r="D795" s="23" t="s">
        <v>361</v>
      </c>
      <c r="E795" s="23" t="s">
        <v>362</v>
      </c>
      <c r="F795" s="23" t="s">
        <v>363</v>
      </c>
      <c r="G795" s="23" t="s">
        <v>268</v>
      </c>
      <c r="H795" s="23" t="s">
        <v>214</v>
      </c>
      <c r="I795" s="23" t="s">
        <v>215</v>
      </c>
      <c r="J795" s="23">
        <v>0</v>
      </c>
      <c r="K795" s="23">
        <v>28923</v>
      </c>
      <c r="L795" s="23" t="s">
        <v>377</v>
      </c>
    </row>
    <row r="796" spans="1:12">
      <c r="A796" s="23" t="s">
        <v>356</v>
      </c>
      <c r="B796" s="23" t="s">
        <v>357</v>
      </c>
      <c r="C796" s="23">
        <v>2015</v>
      </c>
      <c r="D796" s="23" t="s">
        <v>361</v>
      </c>
      <c r="E796" s="23" t="s">
        <v>362</v>
      </c>
      <c r="F796" s="23" t="s">
        <v>363</v>
      </c>
      <c r="G796" s="23" t="s">
        <v>268</v>
      </c>
      <c r="H796" s="23" t="s">
        <v>141</v>
      </c>
      <c r="I796" s="23" t="s">
        <v>142</v>
      </c>
      <c r="J796" s="23">
        <v>0</v>
      </c>
      <c r="K796" s="23">
        <v>4680</v>
      </c>
      <c r="L796" s="23" t="s">
        <v>377</v>
      </c>
    </row>
    <row r="797" spans="1:12">
      <c r="A797" s="23" t="s">
        <v>356</v>
      </c>
      <c r="B797" s="23" t="s">
        <v>357</v>
      </c>
      <c r="C797" s="23">
        <v>2015</v>
      </c>
      <c r="D797" s="23" t="s">
        <v>361</v>
      </c>
      <c r="E797" s="23" t="s">
        <v>362</v>
      </c>
      <c r="F797" s="23" t="s">
        <v>363</v>
      </c>
      <c r="G797" s="23" t="s">
        <v>268</v>
      </c>
      <c r="H797" s="23" t="s">
        <v>127</v>
      </c>
      <c r="I797" s="23" t="s">
        <v>128</v>
      </c>
      <c r="J797" s="23">
        <v>0</v>
      </c>
      <c r="K797" s="23">
        <v>94372</v>
      </c>
      <c r="L797" s="23" t="s">
        <v>377</v>
      </c>
    </row>
    <row r="798" spans="1:12">
      <c r="A798" s="23" t="s">
        <v>356</v>
      </c>
      <c r="B798" s="23" t="s">
        <v>357</v>
      </c>
      <c r="C798" s="23">
        <v>2015</v>
      </c>
      <c r="D798" s="23" t="s">
        <v>361</v>
      </c>
      <c r="E798" s="23" t="s">
        <v>362</v>
      </c>
      <c r="F798" s="23" t="s">
        <v>363</v>
      </c>
      <c r="G798" s="23" t="s">
        <v>268</v>
      </c>
      <c r="H798" s="23" t="s">
        <v>248</v>
      </c>
      <c r="I798" s="23" t="s">
        <v>249</v>
      </c>
      <c r="J798" s="23">
        <v>0</v>
      </c>
      <c r="K798" s="23">
        <v>1418</v>
      </c>
      <c r="L798" s="23" t="s">
        <v>377</v>
      </c>
    </row>
    <row r="799" spans="1:12">
      <c r="A799" s="23" t="s">
        <v>356</v>
      </c>
      <c r="B799" s="23" t="s">
        <v>357</v>
      </c>
      <c r="C799" s="23">
        <v>2015</v>
      </c>
      <c r="D799" s="23" t="s">
        <v>361</v>
      </c>
      <c r="E799" s="23" t="s">
        <v>362</v>
      </c>
      <c r="F799" s="23" t="s">
        <v>363</v>
      </c>
      <c r="G799" s="23" t="s">
        <v>268</v>
      </c>
      <c r="H799" s="23" t="s">
        <v>15</v>
      </c>
      <c r="I799" s="23" t="s">
        <v>16</v>
      </c>
      <c r="J799" s="23">
        <v>0.3</v>
      </c>
      <c r="K799" s="23">
        <v>6900</v>
      </c>
      <c r="L799" s="23" t="s">
        <v>377</v>
      </c>
    </row>
    <row r="800" spans="1:12">
      <c r="A800" s="23" t="s">
        <v>356</v>
      </c>
      <c r="B800" s="23" t="s">
        <v>357</v>
      </c>
      <c r="C800" s="23">
        <v>2015</v>
      </c>
      <c r="D800" s="23" t="s">
        <v>361</v>
      </c>
      <c r="E800" s="23" t="s">
        <v>362</v>
      </c>
      <c r="F800" s="23" t="s">
        <v>363</v>
      </c>
      <c r="G800" s="23" t="s">
        <v>268</v>
      </c>
      <c r="H800" s="23" t="s">
        <v>0</v>
      </c>
      <c r="I800" s="23" t="s">
        <v>1</v>
      </c>
      <c r="J800" s="23">
        <v>1</v>
      </c>
      <c r="K800" s="23">
        <v>37468</v>
      </c>
      <c r="L800" s="23" t="s">
        <v>377</v>
      </c>
    </row>
    <row r="801" spans="1:12">
      <c r="A801" s="23" t="s">
        <v>356</v>
      </c>
      <c r="B801" s="23" t="s">
        <v>357</v>
      </c>
      <c r="C801" s="23">
        <v>2015</v>
      </c>
      <c r="D801" s="23" t="s">
        <v>361</v>
      </c>
      <c r="E801" s="23" t="s">
        <v>362</v>
      </c>
      <c r="F801" s="23" t="s">
        <v>363</v>
      </c>
      <c r="G801" s="23" t="s">
        <v>268</v>
      </c>
      <c r="H801" s="23" t="s">
        <v>156</v>
      </c>
      <c r="I801" s="23" t="s">
        <v>157</v>
      </c>
      <c r="J801" s="23">
        <v>2.3199999999999998</v>
      </c>
      <c r="K801" s="23">
        <v>71669</v>
      </c>
      <c r="L801" s="23" t="s">
        <v>377</v>
      </c>
    </row>
    <row r="802" spans="1:12">
      <c r="A802" s="23" t="s">
        <v>356</v>
      </c>
      <c r="B802" s="23" t="s">
        <v>357</v>
      </c>
      <c r="C802" s="23">
        <v>2015</v>
      </c>
      <c r="D802" s="23" t="s">
        <v>361</v>
      </c>
      <c r="E802" s="23" t="s">
        <v>362</v>
      </c>
      <c r="F802" s="23" t="s">
        <v>363</v>
      </c>
      <c r="G802" s="23" t="s">
        <v>268</v>
      </c>
      <c r="H802" s="23" t="s">
        <v>19</v>
      </c>
      <c r="I802" s="23" t="s">
        <v>155</v>
      </c>
      <c r="J802" s="23">
        <v>0.12</v>
      </c>
      <c r="K802" s="23">
        <v>3558</v>
      </c>
      <c r="L802" s="23" t="s">
        <v>377</v>
      </c>
    </row>
    <row r="803" spans="1:12">
      <c r="A803" s="23" t="s">
        <v>356</v>
      </c>
      <c r="B803" s="23" t="s">
        <v>357</v>
      </c>
      <c r="C803" s="23">
        <v>2015</v>
      </c>
      <c r="D803" s="23" t="s">
        <v>361</v>
      </c>
      <c r="E803" s="23" t="s">
        <v>362</v>
      </c>
      <c r="F803" s="23" t="s">
        <v>363</v>
      </c>
      <c r="G803" s="23" t="s">
        <v>268</v>
      </c>
      <c r="H803" s="23" t="s">
        <v>9</v>
      </c>
      <c r="I803" s="23" t="s">
        <v>10</v>
      </c>
      <c r="J803" s="23">
        <v>0.9</v>
      </c>
      <c r="K803" s="23">
        <v>23743</v>
      </c>
      <c r="L803" s="23" t="s">
        <v>377</v>
      </c>
    </row>
  </sheetData>
  <autoFilter ref="A1:M803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V44"/>
  <sheetViews>
    <sheetView topLeftCell="K24" zoomScale="80" zoomScaleNormal="80" zoomScaleSheetLayoutView="70" workbookViewId="0">
      <selection activeCell="U42" sqref="A1:U42"/>
    </sheetView>
  </sheetViews>
  <sheetFormatPr defaultColWidth="9.109375" defaultRowHeight="14.4"/>
  <cols>
    <col min="1" max="1" width="24.6640625" style="165" customWidth="1"/>
    <col min="2" max="2" width="13.33203125" style="165" customWidth="1"/>
    <col min="3" max="3" width="14.88671875" style="165" customWidth="1"/>
    <col min="4" max="4" width="8.5546875" style="165" customWidth="1"/>
    <col min="5" max="5" width="87.109375" style="165" bestFit="1" customWidth="1"/>
    <col min="6" max="6" width="1.6640625" style="165" customWidth="1"/>
    <col min="7" max="7" width="22.44140625" style="21" customWidth="1"/>
    <col min="8" max="8" width="16.6640625" style="21" customWidth="1"/>
    <col min="9" max="9" width="13.109375" style="21" bestFit="1" customWidth="1"/>
    <col min="10" max="10" width="10.6640625" style="21" bestFit="1" customWidth="1"/>
    <col min="11" max="11" width="1.5546875" style="21" customWidth="1"/>
    <col min="12" max="12" width="22.44140625" style="21" customWidth="1"/>
    <col min="13" max="13" width="16.6640625" style="21" customWidth="1"/>
    <col min="14" max="14" width="13.109375" style="21" bestFit="1" customWidth="1"/>
    <col min="15" max="15" width="10.6640625" style="21" bestFit="1" customWidth="1"/>
    <col min="16" max="16" width="1.6640625" style="21" customWidth="1"/>
    <col min="17" max="17" width="22.44140625" style="21" customWidth="1"/>
    <col min="18" max="18" width="11.33203125" style="21" customWidth="1"/>
    <col min="19" max="19" width="11" style="21" customWidth="1"/>
    <col min="20" max="20" width="9.33203125" style="165" customWidth="1"/>
    <col min="21" max="21" width="10.6640625" style="21" bestFit="1" customWidth="1"/>
    <col min="22" max="22" width="5.6640625" style="21" customWidth="1"/>
    <col min="23" max="16384" width="9.109375" style="21"/>
  </cols>
  <sheetData>
    <row r="1" spans="1:22">
      <c r="A1" s="25" t="s">
        <v>397</v>
      </c>
      <c r="B1" s="166"/>
      <c r="C1" s="166"/>
      <c r="D1" s="166"/>
      <c r="E1" s="166"/>
      <c r="F1" s="166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166"/>
      <c r="U1" s="26"/>
      <c r="V1" s="26"/>
    </row>
    <row r="2" spans="1:22" ht="15" thickBot="1">
      <c r="A2" s="166"/>
      <c r="B2" s="166"/>
      <c r="C2" s="166"/>
      <c r="D2" s="166"/>
      <c r="E2" s="166"/>
      <c r="F2" s="166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166"/>
      <c r="U2" s="26"/>
      <c r="V2" s="26"/>
    </row>
    <row r="3" spans="1:22" ht="15" thickBot="1">
      <c r="A3" s="429" t="s">
        <v>584</v>
      </c>
      <c r="B3" s="430"/>
      <c r="C3" s="430"/>
      <c r="D3" s="430"/>
      <c r="E3" s="431"/>
      <c r="F3" s="166"/>
      <c r="G3" s="426" t="s">
        <v>562</v>
      </c>
      <c r="H3" s="427"/>
      <c r="I3" s="427"/>
      <c r="J3" s="428"/>
      <c r="K3" s="26"/>
      <c r="L3" s="26"/>
      <c r="M3" s="26"/>
      <c r="N3" s="26"/>
      <c r="O3" s="26"/>
      <c r="P3" s="26"/>
      <c r="Q3" s="26"/>
      <c r="R3" s="26"/>
      <c r="S3" s="26"/>
      <c r="T3" s="166"/>
      <c r="U3" s="26"/>
      <c r="V3" s="26"/>
    </row>
    <row r="4" spans="1:22" s="165" customFormat="1" ht="15.75" customHeight="1" thickBot="1">
      <c r="A4" s="436"/>
      <c r="B4" s="432" t="s">
        <v>568</v>
      </c>
      <c r="C4" s="432" t="s">
        <v>569</v>
      </c>
      <c r="D4" s="432" t="s">
        <v>570</v>
      </c>
      <c r="E4" s="434" t="s">
        <v>496</v>
      </c>
      <c r="F4" s="166"/>
      <c r="G4" s="211"/>
      <c r="H4" s="212"/>
      <c r="I4" s="72" t="s">
        <v>448</v>
      </c>
      <c r="J4" s="73">
        <v>12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5" spans="1:22">
      <c r="A5" s="437"/>
      <c r="B5" s="433"/>
      <c r="C5" s="433"/>
      <c r="D5" s="433"/>
      <c r="E5" s="435"/>
      <c r="F5" s="166"/>
      <c r="G5" s="88"/>
      <c r="H5" s="48" t="s">
        <v>113</v>
      </c>
      <c r="I5" s="48" t="s">
        <v>114</v>
      </c>
      <c r="J5" s="49" t="s">
        <v>115</v>
      </c>
      <c r="K5" s="26"/>
      <c r="L5" s="26"/>
      <c r="M5" s="26"/>
      <c r="N5" s="26"/>
      <c r="O5" s="26"/>
      <c r="P5" s="26"/>
      <c r="Q5" s="26"/>
      <c r="R5" s="26"/>
      <c r="S5" s="26"/>
      <c r="T5" s="166"/>
      <c r="U5" s="26"/>
      <c r="V5" s="26"/>
    </row>
    <row r="6" spans="1:22">
      <c r="A6" s="222"/>
      <c r="B6" s="223"/>
      <c r="C6" s="224"/>
      <c r="D6" s="224"/>
      <c r="E6" s="225"/>
      <c r="F6" s="166"/>
      <c r="G6" s="29" t="s">
        <v>398</v>
      </c>
      <c r="H6" s="190">
        <f>'Salary Benchmarks'!G5</f>
        <v>35486.139285714278</v>
      </c>
      <c r="I6" s="130">
        <v>0.5</v>
      </c>
      <c r="J6" s="133">
        <f>I6*H6</f>
        <v>17743.069642857139</v>
      </c>
      <c r="K6" s="26"/>
      <c r="L6" s="26"/>
      <c r="M6" s="26"/>
      <c r="N6" s="26"/>
      <c r="O6" s="26"/>
      <c r="P6" s="26"/>
      <c r="Q6" s="26"/>
      <c r="R6" s="26"/>
      <c r="S6" s="26"/>
      <c r="T6" s="166"/>
      <c r="U6" s="26"/>
      <c r="V6" s="26"/>
    </row>
    <row r="7" spans="1:22">
      <c r="A7" s="229" t="s">
        <v>610</v>
      </c>
      <c r="B7" s="227">
        <f t="shared" ref="B7:B8" si="0">I20</f>
        <v>0.15</v>
      </c>
      <c r="C7" s="300">
        <f>'Salary Benchmarks'!F4</f>
        <v>64326.952955068045</v>
      </c>
      <c r="D7" s="224"/>
      <c r="E7" s="228" t="s">
        <v>573</v>
      </c>
      <c r="F7" s="166"/>
      <c r="G7" s="55" t="s">
        <v>401</v>
      </c>
      <c r="H7" s="129"/>
      <c r="I7" s="132">
        <f>I24</f>
        <v>0.25062403304431879</v>
      </c>
      <c r="J7" s="134">
        <f>J6*I7</f>
        <v>4446.8396724790773</v>
      </c>
      <c r="K7" s="26"/>
      <c r="L7" s="26"/>
      <c r="M7" s="26"/>
      <c r="N7" s="26"/>
      <c r="O7" s="26"/>
      <c r="P7" s="26"/>
      <c r="Q7" s="26"/>
      <c r="R7" s="26"/>
      <c r="S7" s="26"/>
      <c r="T7" s="166"/>
      <c r="U7" s="26"/>
      <c r="V7" s="26"/>
    </row>
    <row r="8" spans="1:22">
      <c r="A8" s="229" t="s">
        <v>571</v>
      </c>
      <c r="B8" s="227">
        <f t="shared" si="0"/>
        <v>1</v>
      </c>
      <c r="C8" s="300">
        <f>'Salary Benchmarks'!G5</f>
        <v>35486.139285714278</v>
      </c>
      <c r="D8" s="224"/>
      <c r="E8" s="228" t="s">
        <v>574</v>
      </c>
      <c r="F8" s="166"/>
      <c r="G8" s="55" t="s">
        <v>602</v>
      </c>
      <c r="H8" s="129"/>
      <c r="I8" s="132">
        <f>I37</f>
        <v>0.14233534121323074</v>
      </c>
      <c r="J8" s="134">
        <f>(J6+J7)*I8</f>
        <v>3158.4083138890278</v>
      </c>
      <c r="K8" s="26"/>
      <c r="L8" s="26"/>
      <c r="M8" s="26"/>
      <c r="N8" s="26"/>
      <c r="O8" s="26"/>
      <c r="P8" s="26"/>
      <c r="Q8" s="26"/>
      <c r="R8" s="26"/>
      <c r="S8" s="26"/>
      <c r="T8" s="166"/>
      <c r="U8" s="26"/>
      <c r="V8" s="26"/>
    </row>
    <row r="9" spans="1:22" s="165" customFormat="1">
      <c r="A9" s="229" t="s">
        <v>398</v>
      </c>
      <c r="B9" s="227">
        <f>I6</f>
        <v>0.5</v>
      </c>
      <c r="C9" s="300">
        <f>'Salary Benchmarks'!G5</f>
        <v>35486.139285714278</v>
      </c>
      <c r="D9" s="224"/>
      <c r="E9" s="228" t="s">
        <v>574</v>
      </c>
      <c r="F9" s="166"/>
      <c r="G9" s="214" t="s">
        <v>552</v>
      </c>
      <c r="H9" s="215"/>
      <c r="I9" s="216"/>
      <c r="J9" s="283">
        <f>'Other Benchmarks'!E13</f>
        <v>2810.4</v>
      </c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</row>
    <row r="10" spans="1:22" s="165" customFormat="1">
      <c r="A10" s="230"/>
      <c r="B10" s="221"/>
      <c r="C10" s="231"/>
      <c r="D10" s="231"/>
      <c r="E10" s="232"/>
      <c r="F10" s="166"/>
      <c r="G10" s="55"/>
      <c r="H10" s="129"/>
      <c r="I10" s="132"/>
      <c r="J10" s="213">
        <f>SUM(J6:J9)</f>
        <v>28158.717629225244</v>
      </c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</row>
    <row r="11" spans="1:22" s="165" customFormat="1">
      <c r="A11" s="230"/>
      <c r="B11" s="221"/>
      <c r="C11" s="231" t="s">
        <v>572</v>
      </c>
      <c r="D11" s="221"/>
      <c r="E11" s="232"/>
      <c r="F11" s="166"/>
      <c r="G11" s="218" t="s">
        <v>563</v>
      </c>
      <c r="H11" s="129"/>
      <c r="I11" s="217"/>
      <c r="J11" s="213">
        <f>J10/J4</f>
        <v>2346.5598024354372</v>
      </c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</row>
    <row r="12" spans="1:22">
      <c r="A12" s="226"/>
      <c r="B12" s="227"/>
      <c r="C12" s="227"/>
      <c r="D12" s="233"/>
      <c r="E12" s="228"/>
      <c r="F12" s="166"/>
      <c r="G12" s="218" t="s">
        <v>567</v>
      </c>
      <c r="H12" s="219"/>
      <c r="I12" s="290">
        <f>'CAF Spring 2016 '!BM25</f>
        <v>4.3768475255077849E-2</v>
      </c>
      <c r="J12" s="213">
        <f>J11+(J11*I12)</f>
        <v>2449.2651470828928</v>
      </c>
      <c r="K12" s="26"/>
      <c r="L12" s="26"/>
      <c r="M12" s="26"/>
      <c r="N12" s="26"/>
      <c r="O12" s="26"/>
      <c r="P12" s="26"/>
      <c r="Q12" s="26"/>
      <c r="R12" s="26"/>
      <c r="S12" s="26"/>
      <c r="T12" s="166"/>
      <c r="U12" s="26"/>
      <c r="V12" s="26"/>
    </row>
    <row r="13" spans="1:22" s="165" customFormat="1" ht="15" thickBot="1">
      <c r="A13" s="234" t="s">
        <v>254</v>
      </c>
      <c r="B13" s="235"/>
      <c r="C13" s="233">
        <f>'FY15 UFR Benchmarks'!C29</f>
        <v>0.25062403304431879</v>
      </c>
      <c r="D13" s="224"/>
      <c r="E13" s="228" t="s">
        <v>575</v>
      </c>
      <c r="F13" s="166"/>
      <c r="G13" s="220" t="s">
        <v>613</v>
      </c>
      <c r="H13" s="131"/>
      <c r="I13" s="83"/>
      <c r="J13" s="423">
        <f>J12</f>
        <v>2449.2651470828928</v>
      </c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</row>
    <row r="14" spans="1:22" s="165" customFormat="1" ht="15" thickBot="1">
      <c r="A14" s="234"/>
      <c r="B14" s="235"/>
      <c r="C14" s="233"/>
      <c r="D14" s="224"/>
      <c r="E14" s="228"/>
      <c r="F14" s="166"/>
      <c r="G14" s="328" t="s">
        <v>624</v>
      </c>
      <c r="H14" s="329"/>
      <c r="I14" s="332">
        <f>C29</f>
        <v>2.6804860614724868E-2</v>
      </c>
      <c r="J14" s="308">
        <f>J13*(I14+1)</f>
        <v>2514.9173579589533</v>
      </c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</row>
    <row r="15" spans="1:22" ht="15" thickBot="1">
      <c r="A15" s="229"/>
      <c r="B15" s="227"/>
      <c r="C15" s="224"/>
      <c r="D15" s="224"/>
      <c r="E15" s="228"/>
      <c r="F15" s="166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166"/>
      <c r="U15" s="26"/>
      <c r="V15" s="26"/>
    </row>
    <row r="16" spans="1:22" ht="15" thickBot="1">
      <c r="A16" s="222"/>
      <c r="B16" s="227"/>
      <c r="C16" s="231" t="s">
        <v>576</v>
      </c>
      <c r="D16" s="224"/>
      <c r="E16" s="228"/>
      <c r="F16" s="166"/>
      <c r="G16" s="426" t="s">
        <v>395</v>
      </c>
      <c r="H16" s="427"/>
      <c r="I16" s="427"/>
      <c r="J16" s="428"/>
      <c r="K16" s="26"/>
      <c r="L16" s="426" t="s">
        <v>609</v>
      </c>
      <c r="M16" s="427"/>
      <c r="N16" s="427"/>
      <c r="O16" s="428"/>
      <c r="P16" s="26"/>
      <c r="Q16" s="426" t="s">
        <v>396</v>
      </c>
      <c r="R16" s="427"/>
      <c r="S16" s="427"/>
      <c r="T16" s="427"/>
      <c r="U16" s="428"/>
      <c r="V16" s="26"/>
    </row>
    <row r="17" spans="1:22" ht="15" customHeight="1">
      <c r="A17" s="226" t="s">
        <v>394</v>
      </c>
      <c r="B17" s="227"/>
      <c r="C17" s="300">
        <f>'Other Benchmarks'!B5*U18</f>
        <v>2978.4</v>
      </c>
      <c r="D17" s="224"/>
      <c r="E17" s="228" t="s">
        <v>592</v>
      </c>
      <c r="F17" s="166"/>
      <c r="G17" s="55"/>
      <c r="H17" s="20"/>
      <c r="I17" s="72" t="s">
        <v>387</v>
      </c>
      <c r="J17" s="73">
        <v>20</v>
      </c>
      <c r="K17" s="26"/>
      <c r="L17" s="55"/>
      <c r="M17" s="20"/>
      <c r="N17" s="72" t="s">
        <v>387</v>
      </c>
      <c r="O17" s="73">
        <v>10</v>
      </c>
      <c r="P17" s="26"/>
      <c r="Q17" s="55"/>
      <c r="R17" s="20"/>
      <c r="S17" s="72" t="s">
        <v>387</v>
      </c>
      <c r="T17" s="72"/>
      <c r="U17" s="73">
        <v>10</v>
      </c>
      <c r="V17" s="26"/>
    </row>
    <row r="18" spans="1:22" ht="15" thickBot="1">
      <c r="A18" s="242" t="s">
        <v>389</v>
      </c>
      <c r="B18" s="227"/>
      <c r="C18" s="300">
        <f>'FY15 UFR Benchmarks'!C39</f>
        <v>473.87827938755191</v>
      </c>
      <c r="D18" s="224"/>
      <c r="E18" s="228" t="s">
        <v>577</v>
      </c>
      <c r="F18" s="166"/>
      <c r="G18" s="55"/>
      <c r="H18" s="20"/>
      <c r="I18" s="72" t="s">
        <v>388</v>
      </c>
      <c r="J18" s="73">
        <v>365</v>
      </c>
      <c r="K18" s="26"/>
      <c r="L18" s="55"/>
      <c r="M18" s="20"/>
      <c r="N18" s="72" t="s">
        <v>388</v>
      </c>
      <c r="O18" s="73">
        <v>365</v>
      </c>
      <c r="P18" s="26"/>
      <c r="Q18" s="55"/>
      <c r="R18" s="20"/>
      <c r="S18" s="72" t="s">
        <v>388</v>
      </c>
      <c r="T18" s="72"/>
      <c r="U18" s="73">
        <v>365</v>
      </c>
      <c r="V18" s="26"/>
    </row>
    <row r="19" spans="1:22">
      <c r="A19" s="242" t="s">
        <v>550</v>
      </c>
      <c r="B19" s="227"/>
      <c r="C19" s="300">
        <f>'Other Benchmarks'!E16</f>
        <v>9836.4000000000015</v>
      </c>
      <c r="D19" s="236"/>
      <c r="E19" s="228" t="s">
        <v>578</v>
      </c>
      <c r="F19" s="166"/>
      <c r="G19" s="46"/>
      <c r="H19" s="47" t="s">
        <v>113</v>
      </c>
      <c r="I19" s="47" t="s">
        <v>114</v>
      </c>
      <c r="J19" s="291" t="s">
        <v>115</v>
      </c>
      <c r="K19" s="26"/>
      <c r="L19" s="46"/>
      <c r="M19" s="47" t="s">
        <v>113</v>
      </c>
      <c r="N19" s="48" t="s">
        <v>114</v>
      </c>
      <c r="O19" s="49" t="s">
        <v>115</v>
      </c>
      <c r="P19" s="26"/>
      <c r="Q19" s="46"/>
      <c r="R19" s="47" t="s">
        <v>113</v>
      </c>
      <c r="S19" s="48" t="s">
        <v>114</v>
      </c>
      <c r="T19" s="48"/>
      <c r="U19" s="49" t="s">
        <v>115</v>
      </c>
      <c r="V19" s="26"/>
    </row>
    <row r="20" spans="1:22">
      <c r="A20" s="242" t="s">
        <v>551</v>
      </c>
      <c r="B20" s="227"/>
      <c r="C20" s="300">
        <f>'Other Benchmarks'!C22</f>
        <v>12295.5</v>
      </c>
      <c r="D20" s="236"/>
      <c r="E20" s="228" t="s">
        <v>597</v>
      </c>
      <c r="F20" s="166"/>
      <c r="G20" s="50" t="s">
        <v>611</v>
      </c>
      <c r="H20" s="181">
        <f>C7</f>
        <v>64326.952955068045</v>
      </c>
      <c r="I20" s="292">
        <v>0.15</v>
      </c>
      <c r="J20" s="293">
        <f>I20*H20</f>
        <v>9649.0429432602068</v>
      </c>
      <c r="K20" s="26"/>
      <c r="L20" s="50" t="s">
        <v>611</v>
      </c>
      <c r="M20" s="181">
        <f>H20</f>
        <v>64326.952955068045</v>
      </c>
      <c r="N20" s="52">
        <v>0.15</v>
      </c>
      <c r="O20" s="53">
        <f>N20*M20</f>
        <v>9649.0429432602068</v>
      </c>
      <c r="P20" s="26"/>
      <c r="Q20" s="50" t="s">
        <v>611</v>
      </c>
      <c r="R20" s="181">
        <f>H20</f>
        <v>64326.952955068045</v>
      </c>
      <c r="S20" s="52">
        <v>0.15</v>
      </c>
      <c r="T20" s="52"/>
      <c r="U20" s="53">
        <f>S20*R20</f>
        <v>9649.0429432602068</v>
      </c>
      <c r="V20" s="26"/>
    </row>
    <row r="21" spans="1:22">
      <c r="A21" s="242" t="s">
        <v>407</v>
      </c>
      <c r="B21" s="227"/>
      <c r="C21" s="301">
        <f>'Other Benchmarks'!B4</f>
        <v>100</v>
      </c>
      <c r="D21" s="224"/>
      <c r="E21" s="228" t="s">
        <v>604</v>
      </c>
      <c r="F21" s="166"/>
      <c r="G21" s="54" t="s">
        <v>384</v>
      </c>
      <c r="H21" s="182">
        <f>'Salary Benchmarks'!G5</f>
        <v>35486.139285714278</v>
      </c>
      <c r="I21" s="52">
        <v>1</v>
      </c>
      <c r="J21" s="53">
        <f>I21*H21</f>
        <v>35486.139285714278</v>
      </c>
      <c r="K21" s="26"/>
      <c r="L21" s="54" t="s">
        <v>384</v>
      </c>
      <c r="M21" s="182">
        <f>H21</f>
        <v>35486.139285714278</v>
      </c>
      <c r="N21" s="52">
        <v>1</v>
      </c>
      <c r="O21" s="53">
        <f>N21*M21</f>
        <v>35486.139285714278</v>
      </c>
      <c r="P21" s="26"/>
      <c r="Q21" s="54" t="s">
        <v>384</v>
      </c>
      <c r="R21" s="182">
        <f>H21</f>
        <v>35486.139285714278</v>
      </c>
      <c r="S21" s="52">
        <v>1</v>
      </c>
      <c r="T21" s="52"/>
      <c r="U21" s="53">
        <f>S21*R21</f>
        <v>35486.139285714278</v>
      </c>
      <c r="V21" s="26"/>
    </row>
    <row r="22" spans="1:22" ht="15" customHeight="1">
      <c r="A22" s="242" t="s">
        <v>579</v>
      </c>
      <c r="B22" s="227"/>
      <c r="C22" s="300">
        <f>'Program Supplies'!J4</f>
        <v>500</v>
      </c>
      <c r="D22" s="227"/>
      <c r="E22" s="228" t="s">
        <v>605</v>
      </c>
      <c r="F22" s="166"/>
      <c r="G22" s="68" t="s">
        <v>378</v>
      </c>
      <c r="H22" s="51"/>
      <c r="I22" s="71">
        <f>SUM(I20:I21)</f>
        <v>1.1499999999999999</v>
      </c>
      <c r="J22" s="297">
        <f>SUM(J20:J21)</f>
        <v>45135.182228974489</v>
      </c>
      <c r="K22" s="26"/>
      <c r="L22" s="68" t="s">
        <v>378</v>
      </c>
      <c r="M22" s="51"/>
      <c r="N22" s="71">
        <f>SUM(N20:N21)</f>
        <v>1.1499999999999999</v>
      </c>
      <c r="O22" s="297">
        <f>SUM(O20:O21)</f>
        <v>45135.182228974489</v>
      </c>
      <c r="P22" s="26"/>
      <c r="Q22" s="68" t="s">
        <v>378</v>
      </c>
      <c r="R22" s="51"/>
      <c r="S22" s="71">
        <f>SUM(S20:S21)</f>
        <v>1.1499999999999999</v>
      </c>
      <c r="T22" s="71"/>
      <c r="U22" s="297">
        <f>SUM(U20:U21)</f>
        <v>45135.182228974489</v>
      </c>
      <c r="V22" s="26"/>
    </row>
    <row r="23" spans="1:22">
      <c r="A23" s="242" t="s">
        <v>580</v>
      </c>
      <c r="B23" s="227"/>
      <c r="C23" s="300">
        <f>'Program Supplies'!J6</f>
        <v>1000</v>
      </c>
      <c r="D23" s="227"/>
      <c r="E23" s="228" t="s">
        <v>606</v>
      </c>
      <c r="F23" s="166"/>
      <c r="G23" s="54"/>
      <c r="H23" s="33"/>
      <c r="I23" s="52"/>
      <c r="J23" s="56"/>
      <c r="K23" s="26"/>
      <c r="L23" s="54"/>
      <c r="M23" s="33"/>
      <c r="N23" s="52"/>
      <c r="O23" s="56"/>
      <c r="P23" s="26"/>
      <c r="Q23" s="54"/>
      <c r="R23" s="33"/>
      <c r="S23" s="52"/>
      <c r="T23" s="52"/>
      <c r="U23" s="56"/>
      <c r="V23" s="26"/>
    </row>
    <row r="24" spans="1:22">
      <c r="A24" s="242" t="s">
        <v>581</v>
      </c>
      <c r="B24" s="227"/>
      <c r="C24" s="300">
        <f>'Program Supplies'!J5</f>
        <v>1500</v>
      </c>
      <c r="D24" s="227"/>
      <c r="E24" s="228" t="s">
        <v>607</v>
      </c>
      <c r="F24" s="166"/>
      <c r="G24" s="55" t="s">
        <v>401</v>
      </c>
      <c r="H24" s="86"/>
      <c r="I24" s="28">
        <f>'FY15 UFR Benchmarks'!C29</f>
        <v>0.25062403304431879</v>
      </c>
      <c r="J24" s="60">
        <f>I24*J22</f>
        <v>11311.961402415853</v>
      </c>
      <c r="K24" s="26"/>
      <c r="L24" s="55" t="s">
        <v>401</v>
      </c>
      <c r="M24" s="86"/>
      <c r="N24" s="28">
        <f>I24</f>
        <v>0.25062403304431879</v>
      </c>
      <c r="O24" s="60">
        <f>N24*O22</f>
        <v>11311.961402415853</v>
      </c>
      <c r="P24" s="26"/>
      <c r="Q24" s="55" t="s">
        <v>401</v>
      </c>
      <c r="R24" s="86"/>
      <c r="S24" s="28">
        <f>I24</f>
        <v>0.25062403304431879</v>
      </c>
      <c r="T24" s="28"/>
      <c r="U24" s="60">
        <f>S24*U22</f>
        <v>11311.961402415853</v>
      </c>
      <c r="V24" s="26"/>
    </row>
    <row r="25" spans="1:22">
      <c r="A25" s="242"/>
      <c r="B25" s="227"/>
      <c r="C25" s="237"/>
      <c r="D25" s="227"/>
      <c r="E25" s="228"/>
      <c r="F25" s="166"/>
      <c r="G25" s="58"/>
      <c r="H25" s="20"/>
      <c r="I25" s="20"/>
      <c r="J25" s="61"/>
      <c r="K25" s="26"/>
      <c r="L25" s="58"/>
      <c r="M25" s="20"/>
      <c r="N25" s="20"/>
      <c r="O25" s="61"/>
      <c r="P25" s="26"/>
      <c r="Q25" s="58"/>
      <c r="R25" s="20"/>
      <c r="S25" s="20"/>
      <c r="T25" s="20"/>
      <c r="U25" s="61"/>
      <c r="V25" s="26"/>
    </row>
    <row r="26" spans="1:22">
      <c r="A26" s="229" t="s">
        <v>381</v>
      </c>
      <c r="B26" s="227"/>
      <c r="C26" s="238">
        <f>'FY15 UFR Benchmarks'!C49</f>
        <v>0.14233534121323074</v>
      </c>
      <c r="D26" s="227"/>
      <c r="E26" s="228" t="s">
        <v>575</v>
      </c>
      <c r="F26" s="166"/>
      <c r="G26" s="57" t="s">
        <v>380</v>
      </c>
      <c r="H26" s="16"/>
      <c r="I26" s="16"/>
      <c r="J26" s="62">
        <f>J22+J24</f>
        <v>56447.14363139034</v>
      </c>
      <c r="K26" s="26"/>
      <c r="L26" s="57" t="s">
        <v>380</v>
      </c>
      <c r="M26" s="16"/>
      <c r="N26" s="16"/>
      <c r="O26" s="62">
        <f>O22+O24</f>
        <v>56447.14363139034</v>
      </c>
      <c r="P26" s="26"/>
      <c r="Q26" s="57" t="s">
        <v>380</v>
      </c>
      <c r="R26" s="16"/>
      <c r="S26" s="16"/>
      <c r="T26" s="16"/>
      <c r="U26" s="62">
        <f>U22+U24</f>
        <v>56447.14363139034</v>
      </c>
      <c r="V26" s="26"/>
    </row>
    <row r="27" spans="1:22">
      <c r="A27" s="229"/>
      <c r="B27" s="227"/>
      <c r="C27" s="227"/>
      <c r="D27" s="227"/>
      <c r="E27" s="228"/>
      <c r="F27" s="166"/>
      <c r="G27" s="69"/>
      <c r="H27" s="129" t="s">
        <v>255</v>
      </c>
      <c r="I27" s="129" t="s">
        <v>598</v>
      </c>
      <c r="J27" s="157" t="s">
        <v>115</v>
      </c>
      <c r="K27" s="26"/>
      <c r="L27" s="69"/>
      <c r="M27" s="129" t="s">
        <v>255</v>
      </c>
      <c r="N27" s="129" t="s">
        <v>598</v>
      </c>
      <c r="O27" s="157" t="s">
        <v>115</v>
      </c>
      <c r="P27" s="26"/>
      <c r="Q27" s="69"/>
      <c r="R27" s="129" t="s">
        <v>255</v>
      </c>
      <c r="S27" s="129" t="s">
        <v>556</v>
      </c>
      <c r="T27" s="129" t="s">
        <v>598</v>
      </c>
      <c r="U27" s="157" t="s">
        <v>115</v>
      </c>
      <c r="V27" s="26"/>
    </row>
    <row r="28" spans="1:22">
      <c r="A28" s="229" t="s">
        <v>591</v>
      </c>
      <c r="B28" s="227"/>
      <c r="C28" s="238">
        <f>'CAF Spring 2016 '!BM25</f>
        <v>4.3768475255077849E-2</v>
      </c>
      <c r="D28" s="227"/>
      <c r="E28" s="228" t="s">
        <v>583</v>
      </c>
      <c r="F28" s="166"/>
      <c r="G28" s="54"/>
      <c r="H28" s="20"/>
      <c r="I28" s="274" t="s">
        <v>599</v>
      </c>
      <c r="J28" s="60"/>
      <c r="K28" s="26"/>
      <c r="L28" s="54"/>
      <c r="M28" s="20"/>
      <c r="N28" s="274" t="s">
        <v>599</v>
      </c>
      <c r="O28" s="60"/>
      <c r="P28" s="26"/>
      <c r="Q28" s="197" t="s">
        <v>394</v>
      </c>
      <c r="R28" s="20"/>
      <c r="S28" s="156">
        <f>'Other Benchmarks'!B5*U18</f>
        <v>2978.4</v>
      </c>
      <c r="T28" s="274" t="s">
        <v>599</v>
      </c>
      <c r="U28" s="64">
        <f>S28*U17</f>
        <v>29784</v>
      </c>
      <c r="V28" s="26"/>
    </row>
    <row r="29" spans="1:22" ht="15" thickBot="1">
      <c r="A29" s="32" t="s">
        <v>622</v>
      </c>
      <c r="B29" s="70"/>
      <c r="C29" s="83">
        <f>'CAF Spring 2018'!BQ27</f>
        <v>2.6804860614724868E-2</v>
      </c>
      <c r="D29" s="70"/>
      <c r="E29" s="239" t="s">
        <v>623</v>
      </c>
      <c r="F29" s="166"/>
      <c r="G29" s="55" t="s">
        <v>389</v>
      </c>
      <c r="H29" s="33">
        <f>'FY15 UFR Benchmarks'!C39</f>
        <v>473.87827938755191</v>
      </c>
      <c r="I29" s="20"/>
      <c r="J29" s="64">
        <f>H29*$I$22</f>
        <v>544.96002129568467</v>
      </c>
      <c r="K29" s="26"/>
      <c r="L29" s="55" t="s">
        <v>389</v>
      </c>
      <c r="M29" s="156">
        <f>H29</f>
        <v>473.87827938755191</v>
      </c>
      <c r="N29" s="20"/>
      <c r="O29" s="64">
        <f>M29*N22</f>
        <v>544.96002129568467</v>
      </c>
      <c r="P29" s="26"/>
      <c r="Q29" s="55" t="s">
        <v>389</v>
      </c>
      <c r="R29" s="156">
        <f>H29</f>
        <v>473.87827938755191</v>
      </c>
      <c r="S29" s="20"/>
      <c r="T29" s="280"/>
      <c r="U29" s="64">
        <f>R29*S22</f>
        <v>544.96002129568467</v>
      </c>
      <c r="V29" s="26"/>
    </row>
    <row r="30" spans="1:22">
      <c r="A30" s="166"/>
      <c r="B30" s="166"/>
      <c r="C30" s="166"/>
      <c r="D30" s="166"/>
      <c r="E30" s="166"/>
      <c r="F30" s="166"/>
      <c r="G30" s="55" t="s">
        <v>550</v>
      </c>
      <c r="H30" s="74"/>
      <c r="I30" s="275">
        <f>'Other Benchmarks'!B7</f>
        <v>23.42</v>
      </c>
      <c r="J30" s="210">
        <f>'Other Benchmarks'!E16</f>
        <v>9836.4000000000015</v>
      </c>
      <c r="K30" s="26"/>
      <c r="L30" s="55" t="s">
        <v>550</v>
      </c>
      <c r="M30" s="155"/>
      <c r="N30" s="275">
        <f>'Other Benchmarks'!B7</f>
        <v>23.42</v>
      </c>
      <c r="O30" s="210">
        <f>J30</f>
        <v>9836.4000000000015</v>
      </c>
      <c r="P30" s="26"/>
      <c r="Q30" s="55" t="s">
        <v>550</v>
      </c>
      <c r="R30" s="155"/>
      <c r="S30" s="63"/>
      <c r="T30" s="275">
        <f>'Other Benchmarks'!B7</f>
        <v>23.42</v>
      </c>
      <c r="U30" s="210">
        <f>O30</f>
        <v>9836.4000000000015</v>
      </c>
      <c r="V30" s="26"/>
    </row>
    <row r="31" spans="1:22">
      <c r="A31" s="166"/>
      <c r="B31" s="166"/>
      <c r="C31" s="166"/>
      <c r="D31" s="166"/>
      <c r="E31" s="166"/>
      <c r="F31" s="166"/>
      <c r="G31" s="55" t="s">
        <v>551</v>
      </c>
      <c r="H31" s="74"/>
      <c r="I31" s="275">
        <f>'Other Benchmarks'!B7</f>
        <v>23.42</v>
      </c>
      <c r="J31" s="210">
        <f>'Other Benchmarks'!C22</f>
        <v>12295.5</v>
      </c>
      <c r="K31" s="166"/>
      <c r="L31" s="55" t="s">
        <v>551</v>
      </c>
      <c r="M31" s="155"/>
      <c r="N31" s="275">
        <f>'Other Benchmarks'!B7</f>
        <v>23.42</v>
      </c>
      <c r="O31" s="210">
        <f>J31</f>
        <v>12295.5</v>
      </c>
      <c r="P31" s="166"/>
      <c r="Q31" s="55" t="s">
        <v>551</v>
      </c>
      <c r="R31" s="155"/>
      <c r="S31" s="201"/>
      <c r="T31" s="275">
        <f>'Other Benchmarks'!B7</f>
        <v>23.42</v>
      </c>
      <c r="U31" s="210">
        <f>J31</f>
        <v>12295.5</v>
      </c>
      <c r="V31" s="26"/>
    </row>
    <row r="32" spans="1:22">
      <c r="A32" s="166"/>
      <c r="B32" s="166"/>
      <c r="C32" s="166"/>
      <c r="D32" s="166"/>
      <c r="E32" s="166"/>
      <c r="F32" s="166"/>
      <c r="G32" s="55" t="s">
        <v>407</v>
      </c>
      <c r="H32" s="33">
        <f>'Other Benchmarks'!B4</f>
        <v>100</v>
      </c>
      <c r="I32" s="63"/>
      <c r="J32" s="64">
        <f>H32*$I$22</f>
        <v>114.99999999999999</v>
      </c>
      <c r="K32" s="26"/>
      <c r="L32" s="55" t="s">
        <v>407</v>
      </c>
      <c r="M32" s="156">
        <f>H32</f>
        <v>100</v>
      </c>
      <c r="N32" s="63"/>
      <c r="O32" s="64">
        <f>M32*N22</f>
        <v>114.99999999999999</v>
      </c>
      <c r="P32" s="26"/>
      <c r="Q32" s="55" t="s">
        <v>407</v>
      </c>
      <c r="R32" s="156">
        <f>H32</f>
        <v>100</v>
      </c>
      <c r="S32" s="63"/>
      <c r="T32" s="63"/>
      <c r="U32" s="64">
        <f>R32*S22</f>
        <v>114.99999999999999</v>
      </c>
      <c r="V32" s="26"/>
    </row>
    <row r="33" spans="1:22">
      <c r="A33" s="166"/>
      <c r="B33" s="166"/>
      <c r="C33" s="166"/>
      <c r="D33" s="166"/>
      <c r="E33" s="166"/>
      <c r="F33" s="243"/>
      <c r="G33" s="55" t="s">
        <v>408</v>
      </c>
      <c r="H33" s="33">
        <f>'Program Supplies'!J4</f>
        <v>500</v>
      </c>
      <c r="I33" s="63"/>
      <c r="J33" s="64">
        <f>H33*$I$22</f>
        <v>575</v>
      </c>
      <c r="K33" s="26"/>
      <c r="L33" s="55" t="s">
        <v>408</v>
      </c>
      <c r="M33" s="156">
        <f>'Program Supplies'!J6</f>
        <v>1000</v>
      </c>
      <c r="N33" s="63"/>
      <c r="O33" s="64">
        <f>M33*N22</f>
        <v>1150</v>
      </c>
      <c r="P33" s="26"/>
      <c r="Q33" s="55" t="s">
        <v>408</v>
      </c>
      <c r="R33" s="156">
        <f>'Program Supplies'!J5</f>
        <v>1500</v>
      </c>
      <c r="S33" s="63"/>
      <c r="T33" s="63"/>
      <c r="U33" s="64">
        <f>R33*S22</f>
        <v>1724.9999999999998</v>
      </c>
      <c r="V33" s="26"/>
    </row>
    <row r="34" spans="1:22" s="165" customFormat="1">
      <c r="A34" s="166"/>
      <c r="B34" s="166"/>
      <c r="C34" s="166"/>
      <c r="D34" s="166"/>
      <c r="E34" s="166"/>
      <c r="F34" s="243"/>
      <c r="G34" s="55"/>
      <c r="H34" s="20"/>
      <c r="I34" s="296"/>
      <c r="J34" s="295"/>
      <c r="K34" s="26"/>
      <c r="L34" s="55"/>
      <c r="M34" s="20"/>
      <c r="N34" s="296"/>
      <c r="O34" s="295"/>
      <c r="P34" s="26"/>
      <c r="Q34" s="55"/>
      <c r="R34" s="20"/>
      <c r="S34" s="296"/>
      <c r="T34" s="296"/>
      <c r="U34" s="295"/>
      <c r="V34" s="166"/>
    </row>
    <row r="35" spans="1:22">
      <c r="A35" s="166"/>
      <c r="B35" s="166"/>
      <c r="C35" s="166"/>
      <c r="D35" s="166"/>
      <c r="E35" s="166"/>
      <c r="F35" s="166"/>
      <c r="G35" s="57" t="s">
        <v>117</v>
      </c>
      <c r="H35" s="16"/>
      <c r="I35" s="16"/>
      <c r="J35" s="299">
        <f>SUM(J26:J34)</f>
        <v>79814.00365268602</v>
      </c>
      <c r="K35" s="26"/>
      <c r="L35" s="57" t="s">
        <v>117</v>
      </c>
      <c r="M35" s="16"/>
      <c r="N35" s="16"/>
      <c r="O35" s="299">
        <f>SUM(O26:O34)</f>
        <v>80389.00365268602</v>
      </c>
      <c r="P35" s="26"/>
      <c r="Q35" s="57" t="s">
        <v>117</v>
      </c>
      <c r="R35" s="16"/>
      <c r="S35" s="16"/>
      <c r="T35" s="16"/>
      <c r="U35" s="299">
        <f>SUM(U26:U34)</f>
        <v>110748.00365268602</v>
      </c>
      <c r="V35" s="26"/>
    </row>
    <row r="36" spans="1:22">
      <c r="A36" s="166"/>
      <c r="B36" s="166"/>
      <c r="C36" s="166"/>
      <c r="D36" s="166"/>
      <c r="E36" s="166"/>
      <c r="F36" s="166"/>
      <c r="G36" s="65"/>
      <c r="H36" s="20"/>
      <c r="I36" s="66"/>
      <c r="J36" s="67"/>
      <c r="K36" s="26"/>
      <c r="L36" s="65"/>
      <c r="M36" s="20"/>
      <c r="N36" s="66"/>
      <c r="O36" s="67"/>
      <c r="P36" s="26"/>
      <c r="Q36" s="65"/>
      <c r="R36" s="20"/>
      <c r="S36" s="66"/>
      <c r="T36" s="66"/>
      <c r="U36" s="67"/>
      <c r="V36" s="26"/>
    </row>
    <row r="37" spans="1:22">
      <c r="A37" s="166"/>
      <c r="B37" s="166"/>
      <c r="C37" s="166"/>
      <c r="D37" s="166"/>
      <c r="E37" s="166"/>
      <c r="F37" s="166"/>
      <c r="G37" s="68" t="s">
        <v>602</v>
      </c>
      <c r="H37" s="66"/>
      <c r="I37" s="333">
        <f>'FY15 UFR Benchmarks'!C49</f>
        <v>0.14233534121323074</v>
      </c>
      <c r="J37" s="67">
        <f>I37*J35</f>
        <v>11360.353443499109</v>
      </c>
      <c r="K37" s="26"/>
      <c r="L37" s="68" t="s">
        <v>602</v>
      </c>
      <c r="M37" s="66"/>
      <c r="N37" s="333">
        <f>I37</f>
        <v>0.14233534121323074</v>
      </c>
      <c r="O37" s="67">
        <f>N37*O35</f>
        <v>11442.196264696717</v>
      </c>
      <c r="P37" s="26"/>
      <c r="Q37" s="68" t="s">
        <v>602</v>
      </c>
      <c r="R37" s="66"/>
      <c r="S37" s="333">
        <f>I37</f>
        <v>0.14233534121323074</v>
      </c>
      <c r="T37" s="160"/>
      <c r="U37" s="67">
        <f>S37*U35</f>
        <v>15763.354888589189</v>
      </c>
      <c r="V37" s="26"/>
    </row>
    <row r="38" spans="1:22" ht="15" thickBot="1">
      <c r="A38" s="166"/>
      <c r="B38" s="166"/>
      <c r="C38" s="166"/>
      <c r="D38" s="166"/>
      <c r="E38" s="166"/>
      <c r="F38" s="166"/>
      <c r="G38" s="75" t="s">
        <v>118</v>
      </c>
      <c r="H38" s="87"/>
      <c r="I38" s="334"/>
      <c r="J38" s="77">
        <f>SUM(J35:J37)</f>
        <v>91174.357096185122</v>
      </c>
      <c r="K38" s="26"/>
      <c r="L38" s="75" t="s">
        <v>118</v>
      </c>
      <c r="M38" s="87"/>
      <c r="N38" s="334"/>
      <c r="O38" s="77">
        <f>SUM(O35:O37)</f>
        <v>91831.199917382735</v>
      </c>
      <c r="P38" s="26"/>
      <c r="Q38" s="75" t="s">
        <v>118</v>
      </c>
      <c r="R38" s="87"/>
      <c r="S38" s="334"/>
      <c r="T38" s="76"/>
      <c r="U38" s="77">
        <f>SUM(U35:U37)</f>
        <v>126511.35854127521</v>
      </c>
      <c r="V38" s="26"/>
    </row>
    <row r="39" spans="1:22" ht="15" thickTop="1">
      <c r="A39" s="166"/>
      <c r="B39" s="166"/>
      <c r="C39" s="166"/>
      <c r="D39" s="166"/>
      <c r="E39" s="166"/>
      <c r="F39" s="166"/>
      <c r="G39" s="54" t="s">
        <v>256</v>
      </c>
      <c r="H39" s="86"/>
      <c r="I39" s="335"/>
      <c r="J39" s="78">
        <f>J38/J17/J18</f>
        <v>12.489637958381524</v>
      </c>
      <c r="K39" s="26"/>
      <c r="L39" s="54" t="s">
        <v>256</v>
      </c>
      <c r="M39" s="86"/>
      <c r="N39" s="335"/>
      <c r="O39" s="78">
        <f>O38/O17/O18</f>
        <v>25.159232854077459</v>
      </c>
      <c r="P39" s="26"/>
      <c r="Q39" s="54" t="s">
        <v>256</v>
      </c>
      <c r="R39" s="86"/>
      <c r="S39" s="335"/>
      <c r="T39" s="20"/>
      <c r="U39" s="78">
        <f>U38/U17/U18</f>
        <v>34.660646175691845</v>
      </c>
      <c r="V39" s="26"/>
    </row>
    <row r="40" spans="1:22" ht="15" thickBot="1">
      <c r="A40" s="166"/>
      <c r="B40" s="166"/>
      <c r="C40" s="166"/>
      <c r="D40" s="166"/>
      <c r="E40" s="166"/>
      <c r="F40" s="166"/>
      <c r="G40" s="32" t="s">
        <v>561</v>
      </c>
      <c r="H40" s="70"/>
      <c r="I40" s="330">
        <f>'CAF Spring 2016 '!BM25</f>
        <v>4.3768475255077849E-2</v>
      </c>
      <c r="J40" s="84">
        <f>(J39*I40)+J39</f>
        <v>13.036290368307826</v>
      </c>
      <c r="K40" s="26"/>
      <c r="L40" s="32" t="s">
        <v>561</v>
      </c>
      <c r="M40" s="70"/>
      <c r="N40" s="330">
        <f>I40</f>
        <v>4.3768475255077849E-2</v>
      </c>
      <c r="O40" s="84">
        <f>(O39*N40)+O39</f>
        <v>26.26041411468789</v>
      </c>
      <c r="P40" s="26"/>
      <c r="Q40" s="32" t="s">
        <v>561</v>
      </c>
      <c r="R40" s="70"/>
      <c r="S40" s="330">
        <f>I40</f>
        <v>4.3768475255077849E-2</v>
      </c>
      <c r="T40" s="83"/>
      <c r="U40" s="84">
        <f>(U39*S40)+U39</f>
        <v>36.177689810157624</v>
      </c>
      <c r="V40" s="26"/>
    </row>
    <row r="41" spans="1:22" ht="15" thickBot="1">
      <c r="A41" s="166"/>
      <c r="B41" s="166"/>
      <c r="C41" s="166"/>
      <c r="D41" s="166"/>
      <c r="E41" s="166"/>
      <c r="F41" s="166"/>
      <c r="G41" s="208" t="s">
        <v>612</v>
      </c>
      <c r="H41" s="209"/>
      <c r="I41" s="331"/>
      <c r="J41" s="324">
        <f>J40</f>
        <v>13.036290368307826</v>
      </c>
      <c r="K41" s="325"/>
      <c r="L41" s="326" t="s">
        <v>612</v>
      </c>
      <c r="M41" s="327"/>
      <c r="N41" s="336"/>
      <c r="O41" s="324">
        <f>O40</f>
        <v>26.26041411468789</v>
      </c>
      <c r="P41" s="325"/>
      <c r="Q41" s="326" t="s">
        <v>612</v>
      </c>
      <c r="R41" s="327"/>
      <c r="S41" s="336"/>
      <c r="T41" s="327"/>
      <c r="U41" s="324">
        <f>U40</f>
        <v>36.177689810157624</v>
      </c>
      <c r="V41" s="26"/>
    </row>
    <row r="42" spans="1:22" s="165" customFormat="1" ht="16.2" thickBot="1">
      <c r="A42" s="282"/>
      <c r="B42" s="166"/>
      <c r="C42" s="166"/>
      <c r="D42" s="166"/>
      <c r="E42" s="166"/>
      <c r="F42" s="166"/>
      <c r="G42" s="328" t="s">
        <v>624</v>
      </c>
      <c r="H42" s="329"/>
      <c r="I42" s="332">
        <f>C29</f>
        <v>2.6804860614724868E-2</v>
      </c>
      <c r="J42" s="307">
        <f>J41*(I42+1)</f>
        <v>13.385726314563398</v>
      </c>
      <c r="K42" s="26"/>
      <c r="L42" s="328" t="s">
        <v>624</v>
      </c>
      <c r="M42" s="329"/>
      <c r="N42" s="332">
        <f>C29</f>
        <v>2.6804860614724868E-2</v>
      </c>
      <c r="O42" s="307">
        <f>O41*(N42+1)</f>
        <v>26.964320854717052</v>
      </c>
      <c r="P42" s="26"/>
      <c r="Q42" s="328" t="s">
        <v>624</v>
      </c>
      <c r="R42" s="329"/>
      <c r="S42" s="332">
        <f>C29</f>
        <v>2.6804860614724868E-2</v>
      </c>
      <c r="T42" s="332"/>
      <c r="U42" s="307">
        <f>U41*(S42+1)</f>
        <v>37.147427742881654</v>
      </c>
      <c r="V42" s="166"/>
    </row>
    <row r="43" spans="1:22">
      <c r="A43" s="166"/>
      <c r="B43" s="166"/>
      <c r="C43" s="166"/>
      <c r="D43" s="166"/>
      <c r="E43" s="166"/>
      <c r="F43" s="16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66"/>
      <c r="U43" s="26"/>
      <c r="V43" s="26"/>
    </row>
    <row r="44" spans="1:22">
      <c r="S44" s="165"/>
      <c r="U44" s="165"/>
      <c r="V44" s="165"/>
    </row>
  </sheetData>
  <mergeCells count="10">
    <mergeCell ref="G16:J16"/>
    <mergeCell ref="L16:O16"/>
    <mergeCell ref="Q16:U16"/>
    <mergeCell ref="G3:J3"/>
    <mergeCell ref="A4:A5"/>
    <mergeCell ref="B4:B5"/>
    <mergeCell ref="C4:C5"/>
    <mergeCell ref="D4:D5"/>
    <mergeCell ref="A3:E3"/>
    <mergeCell ref="E4:E5"/>
  </mergeCells>
  <pageMargins left="0.25" right="0.25" top="0.75" bottom="0.75" header="0.3" footer="0.3"/>
  <pageSetup scale="38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6"/>
  <sheetViews>
    <sheetView zoomScale="80" zoomScaleNormal="80" zoomScaleSheetLayoutView="112" workbookViewId="0">
      <selection activeCell="A34" sqref="A1:J34"/>
    </sheetView>
  </sheetViews>
  <sheetFormatPr defaultColWidth="9.109375" defaultRowHeight="14.4"/>
  <cols>
    <col min="1" max="1" width="15.88671875" style="165" customWidth="1"/>
    <col min="2" max="2" width="13.33203125" style="165" customWidth="1"/>
    <col min="3" max="3" width="14.88671875" style="165" customWidth="1"/>
    <col min="4" max="4" width="7.109375" style="165" customWidth="1"/>
    <col min="5" max="5" width="84" style="165" customWidth="1"/>
    <col min="6" max="6" width="4.44140625" style="165" customWidth="1"/>
    <col min="7" max="7" width="22.44140625" style="21" customWidth="1"/>
    <col min="8" max="8" width="16.6640625" style="21" customWidth="1"/>
    <col min="9" max="9" width="13.109375" style="21" bestFit="1" customWidth="1"/>
    <col min="10" max="10" width="10.6640625" style="21" bestFit="1" customWidth="1"/>
    <col min="11" max="11" width="5.6640625" style="21" customWidth="1"/>
    <col min="12" max="16384" width="9.109375" style="21"/>
  </cols>
  <sheetData>
    <row r="1" spans="1:11">
      <c r="A1" s="25" t="s">
        <v>415</v>
      </c>
      <c r="B1" s="166"/>
      <c r="C1" s="166"/>
      <c r="D1" s="166"/>
      <c r="E1" s="166"/>
      <c r="F1" s="166"/>
      <c r="G1" s="25"/>
      <c r="H1" s="26"/>
      <c r="I1" s="26"/>
      <c r="J1" s="26"/>
      <c r="K1" s="26"/>
    </row>
    <row r="2" spans="1:11" ht="15" thickBot="1">
      <c r="A2" s="166"/>
      <c r="B2" s="166"/>
      <c r="C2" s="166"/>
      <c r="D2" s="166"/>
      <c r="E2" s="166"/>
      <c r="F2" s="166"/>
      <c r="G2" s="25"/>
      <c r="H2" s="26"/>
      <c r="I2" s="26"/>
      <c r="J2" s="26"/>
      <c r="K2" s="26"/>
    </row>
    <row r="3" spans="1:11" ht="15" thickBot="1">
      <c r="A3" s="429" t="s">
        <v>586</v>
      </c>
      <c r="B3" s="430"/>
      <c r="C3" s="430"/>
      <c r="D3" s="430"/>
      <c r="E3" s="431"/>
      <c r="F3" s="166"/>
      <c r="G3" s="426" t="s">
        <v>412</v>
      </c>
      <c r="H3" s="427"/>
      <c r="I3" s="427"/>
      <c r="J3" s="428"/>
      <c r="K3" s="26"/>
    </row>
    <row r="4" spans="1:11">
      <c r="A4" s="443"/>
      <c r="B4" s="432" t="s">
        <v>568</v>
      </c>
      <c r="C4" s="432" t="s">
        <v>569</v>
      </c>
      <c r="D4" s="432" t="s">
        <v>570</v>
      </c>
      <c r="E4" s="434" t="s">
        <v>496</v>
      </c>
      <c r="F4" s="166"/>
      <c r="G4" s="55"/>
      <c r="H4" s="20"/>
      <c r="I4" s="72" t="s">
        <v>387</v>
      </c>
      <c r="J4" s="73">
        <v>10</v>
      </c>
      <c r="K4" s="26"/>
    </row>
    <row r="5" spans="1:11" ht="15" thickBot="1">
      <c r="A5" s="444"/>
      <c r="B5" s="433"/>
      <c r="C5" s="433"/>
      <c r="D5" s="433"/>
      <c r="E5" s="435"/>
      <c r="F5" s="166"/>
      <c r="G5" s="55"/>
      <c r="H5" s="20"/>
      <c r="I5" s="72" t="s">
        <v>388</v>
      </c>
      <c r="J5" s="73">
        <v>365</v>
      </c>
      <c r="K5" s="26"/>
    </row>
    <row r="6" spans="1:11">
      <c r="A6" s="248"/>
      <c r="B6" s="249"/>
      <c r="C6" s="250"/>
      <c r="D6" s="250"/>
      <c r="E6" s="251"/>
      <c r="F6" s="166"/>
      <c r="G6" s="88"/>
      <c r="H6" s="48" t="s">
        <v>113</v>
      </c>
      <c r="I6" s="48" t="s">
        <v>114</v>
      </c>
      <c r="J6" s="49" t="s">
        <v>115</v>
      </c>
      <c r="K6" s="26"/>
    </row>
    <row r="7" spans="1:11">
      <c r="A7" s="252" t="s">
        <v>383</v>
      </c>
      <c r="B7" s="245">
        <f>I7</f>
        <v>0.27</v>
      </c>
      <c r="C7" s="250">
        <f>'Salary Benchmarks'!F4</f>
        <v>64326.952955068045</v>
      </c>
      <c r="D7" s="250"/>
      <c r="E7" s="247" t="s">
        <v>573</v>
      </c>
      <c r="F7" s="166"/>
      <c r="G7" s="54" t="s">
        <v>383</v>
      </c>
      <c r="H7" s="182">
        <f>'Salary Benchmarks'!F4</f>
        <v>64326.952955068045</v>
      </c>
      <c r="I7" s="52">
        <v>0.27</v>
      </c>
      <c r="J7" s="53">
        <f>I7*H7</f>
        <v>17368.277297868375</v>
      </c>
      <c r="K7" s="26"/>
    </row>
    <row r="8" spans="1:11">
      <c r="A8" s="252" t="s">
        <v>571</v>
      </c>
      <c r="B8" s="245">
        <f>I8</f>
        <v>1.8</v>
      </c>
      <c r="C8" s="250">
        <f>'Salary Benchmarks'!G5</f>
        <v>35486.139285714278</v>
      </c>
      <c r="D8" s="250"/>
      <c r="E8" s="247" t="s">
        <v>574</v>
      </c>
      <c r="F8" s="166"/>
      <c r="G8" s="54" t="s">
        <v>384</v>
      </c>
      <c r="H8" s="182">
        <f>'Salary Benchmarks'!G5</f>
        <v>35486.139285714278</v>
      </c>
      <c r="I8" s="52">
        <v>1.8</v>
      </c>
      <c r="J8" s="53">
        <f>I8*H8</f>
        <v>63875.050714285702</v>
      </c>
      <c r="K8" s="26"/>
    </row>
    <row r="9" spans="1:11" ht="15" customHeight="1">
      <c r="A9" s="253"/>
      <c r="B9" s="254"/>
      <c r="C9" s="255"/>
      <c r="D9" s="255"/>
      <c r="E9" s="246" t="s">
        <v>587</v>
      </c>
      <c r="F9" s="166"/>
      <c r="G9" s="54" t="s">
        <v>482</v>
      </c>
      <c r="H9" s="182">
        <f>H8</f>
        <v>35486.139285714278</v>
      </c>
      <c r="I9" s="52">
        <f>I8*C34</f>
        <v>0.32538461538461538</v>
      </c>
      <c r="J9" s="53">
        <f>I9*H9</f>
        <v>11546.64378296703</v>
      </c>
      <c r="K9" s="26"/>
    </row>
    <row r="10" spans="1:11">
      <c r="A10" s="253"/>
      <c r="B10" s="254"/>
      <c r="C10" s="255" t="s">
        <v>572</v>
      </c>
      <c r="D10" s="254"/>
      <c r="E10" s="256"/>
      <c r="F10" s="166"/>
      <c r="G10" s="68" t="s">
        <v>378</v>
      </c>
      <c r="H10" s="51"/>
      <c r="I10" s="71">
        <f>SUM(I7:I9)</f>
        <v>2.3953846153846157</v>
      </c>
      <c r="J10" s="297">
        <f>SUM(J7:J9)</f>
        <v>92789.971795121106</v>
      </c>
      <c r="K10" s="26"/>
    </row>
    <row r="11" spans="1:11">
      <c r="A11" s="257"/>
      <c r="B11" s="245"/>
      <c r="C11" s="245"/>
      <c r="D11" s="258"/>
      <c r="E11" s="247"/>
      <c r="F11" s="166"/>
      <c r="G11" s="54"/>
      <c r="H11" s="33"/>
      <c r="I11" s="52"/>
      <c r="J11" s="56"/>
      <c r="K11" s="26"/>
    </row>
    <row r="12" spans="1:11">
      <c r="A12" s="259" t="s">
        <v>254</v>
      </c>
      <c r="B12" s="260"/>
      <c r="C12" s="258">
        <f>'FY15 UFR Benchmarks'!C29</f>
        <v>0.25062403304431879</v>
      </c>
      <c r="D12" s="250"/>
      <c r="E12" s="247" t="s">
        <v>575</v>
      </c>
      <c r="F12" s="166"/>
      <c r="G12" s="55" t="s">
        <v>401</v>
      </c>
      <c r="H12" s="86"/>
      <c r="I12" s="28">
        <f>'FY15 UFR Benchmarks'!C29</f>
        <v>0.25062403304431879</v>
      </c>
      <c r="J12" s="60">
        <f>I12*J10</f>
        <v>23255.396957361841</v>
      </c>
      <c r="K12" s="26"/>
    </row>
    <row r="13" spans="1:11">
      <c r="A13" s="252"/>
      <c r="B13" s="245"/>
      <c r="C13" s="250"/>
      <c r="D13" s="250"/>
      <c r="E13" s="247"/>
      <c r="F13" s="166"/>
      <c r="G13" s="58"/>
      <c r="H13" s="20"/>
      <c r="I13" s="20"/>
      <c r="J13" s="61"/>
      <c r="K13" s="26"/>
    </row>
    <row r="14" spans="1:11">
      <c r="A14" s="248"/>
      <c r="B14" s="245"/>
      <c r="C14" s="255" t="s">
        <v>576</v>
      </c>
      <c r="D14" s="250"/>
      <c r="E14" s="247"/>
      <c r="F14" s="166"/>
      <c r="G14" s="57" t="s">
        <v>380</v>
      </c>
      <c r="H14" s="16"/>
      <c r="I14" s="16"/>
      <c r="J14" s="62">
        <f>J10+J12</f>
        <v>116045.36875248294</v>
      </c>
      <c r="K14" s="26"/>
    </row>
    <row r="15" spans="1:11">
      <c r="A15" s="244" t="s">
        <v>389</v>
      </c>
      <c r="B15" s="245"/>
      <c r="C15" s="250">
        <f>'FY15 UFR Benchmarks'!C39</f>
        <v>473.87827938755191</v>
      </c>
      <c r="D15" s="250"/>
      <c r="E15" s="247" t="s">
        <v>577</v>
      </c>
      <c r="F15" s="166"/>
      <c r="G15" s="54"/>
      <c r="H15" s="129" t="s">
        <v>255</v>
      </c>
      <c r="I15" s="129" t="s">
        <v>598</v>
      </c>
      <c r="J15" s="157" t="s">
        <v>115</v>
      </c>
      <c r="K15" s="26"/>
    </row>
    <row r="16" spans="1:11">
      <c r="A16" s="244" t="s">
        <v>550</v>
      </c>
      <c r="B16" s="245"/>
      <c r="C16" s="250">
        <f>('Other Benchmarks'!B13*'Other Benchmarks'!B7*'Low Threshold'!I8)+('Other Benchmarks'!B10*'Other Benchmarks'!B7*'Low Threshold'!I7)</f>
        <v>6955.7400000000007</v>
      </c>
      <c r="D16" s="261"/>
      <c r="E16" s="247" t="s">
        <v>578</v>
      </c>
      <c r="F16" s="166"/>
      <c r="G16" s="54"/>
      <c r="H16" s="129"/>
      <c r="I16" s="274" t="s">
        <v>599</v>
      </c>
      <c r="J16" s="157"/>
      <c r="K16" s="26"/>
    </row>
    <row r="17" spans="1:15">
      <c r="A17" s="244" t="s">
        <v>551</v>
      </c>
      <c r="B17" s="245"/>
      <c r="C17" s="250">
        <f>'Other Benchmarks'!C22</f>
        <v>12295.5</v>
      </c>
      <c r="D17" s="261"/>
      <c r="E17" s="247" t="s">
        <v>597</v>
      </c>
      <c r="F17" s="166"/>
      <c r="G17" s="55" t="s">
        <v>389</v>
      </c>
      <c r="H17" s="33">
        <f>'FY15 UFR Benchmarks'!C39</f>
        <v>473.87827938755191</v>
      </c>
      <c r="I17" s="274"/>
      <c r="J17" s="64">
        <f>H17*$I$10</f>
        <v>1135.1207400098745</v>
      </c>
      <c r="K17" s="26"/>
    </row>
    <row r="18" spans="1:15">
      <c r="A18" s="244" t="s">
        <v>407</v>
      </c>
      <c r="B18" s="245"/>
      <c r="C18" s="302">
        <f>'Other Benchmarks'!B4</f>
        <v>100</v>
      </c>
      <c r="D18" s="250"/>
      <c r="E18" s="247" t="s">
        <v>604</v>
      </c>
      <c r="F18" s="166"/>
      <c r="G18" s="55" t="s">
        <v>550</v>
      </c>
      <c r="H18" s="74"/>
      <c r="I18" s="275">
        <f>'Other Benchmarks'!B7</f>
        <v>23.42</v>
      </c>
      <c r="J18" s="210">
        <f>('Other Benchmarks'!B13*'Other Benchmarks'!B7*'Low Threshold'!I8)+('Other Benchmarks'!B10*'Other Benchmarks'!B7*'Low Threshold'!I7)</f>
        <v>6955.7400000000007</v>
      </c>
      <c r="K18" s="26"/>
    </row>
    <row r="19" spans="1:15">
      <c r="A19" s="244" t="s">
        <v>579</v>
      </c>
      <c r="B19" s="245"/>
      <c r="C19" s="250">
        <f>'Program Supplies'!J4</f>
        <v>500</v>
      </c>
      <c r="D19" s="245"/>
      <c r="E19" s="228" t="s">
        <v>605</v>
      </c>
      <c r="F19" s="166"/>
      <c r="G19" s="55" t="s">
        <v>551</v>
      </c>
      <c r="H19" s="74"/>
      <c r="I19" s="275">
        <f>'Other Benchmarks'!B7</f>
        <v>23.42</v>
      </c>
      <c r="J19" s="210">
        <f>'Other Benchmarks'!C22</f>
        <v>12295.5</v>
      </c>
      <c r="K19" s="26"/>
    </row>
    <row r="20" spans="1:15" s="165" customFormat="1" ht="15" customHeight="1">
      <c r="A20" s="244"/>
      <c r="B20" s="245"/>
      <c r="C20" s="262"/>
      <c r="D20" s="245"/>
      <c r="E20" s="247"/>
      <c r="F20" s="166"/>
      <c r="G20" s="55" t="s">
        <v>407</v>
      </c>
      <c r="H20" s="33">
        <f>'Other Benchmarks'!B4</f>
        <v>100</v>
      </c>
      <c r="I20" s="63"/>
      <c r="J20" s="64">
        <f>H20*$I$10</f>
        <v>239.53846153846158</v>
      </c>
      <c r="K20" s="166"/>
    </row>
    <row r="21" spans="1:15">
      <c r="A21" s="252" t="s">
        <v>381</v>
      </c>
      <c r="B21" s="245"/>
      <c r="C21" s="263">
        <f>'FY15 UFR Benchmarks'!C49</f>
        <v>0.14233534121323074</v>
      </c>
      <c r="D21" s="245"/>
      <c r="E21" s="247" t="s">
        <v>575</v>
      </c>
      <c r="F21" s="166"/>
      <c r="G21" s="55" t="s">
        <v>408</v>
      </c>
      <c r="H21" s="33">
        <f>'Program Supplies'!J4</f>
        <v>500</v>
      </c>
      <c r="I21" s="63"/>
      <c r="J21" s="64">
        <f>H21*$I$10</f>
        <v>1197.6923076923078</v>
      </c>
      <c r="K21" s="26"/>
    </row>
    <row r="22" spans="1:15">
      <c r="A22" s="252"/>
      <c r="B22" s="245"/>
      <c r="C22" s="245"/>
      <c r="D22" s="245"/>
      <c r="E22" s="247"/>
      <c r="F22" s="166"/>
      <c r="G22" s="55"/>
      <c r="H22" s="20"/>
      <c r="I22" s="296"/>
      <c r="J22" s="295"/>
      <c r="K22" s="26"/>
    </row>
    <row r="23" spans="1:15">
      <c r="A23" s="229" t="s">
        <v>591</v>
      </c>
      <c r="B23" s="245"/>
      <c r="C23" s="263">
        <f>'CAF Spring 2016 '!BM25</f>
        <v>4.3768475255077849E-2</v>
      </c>
      <c r="D23" s="245"/>
      <c r="E23" s="247" t="s">
        <v>583</v>
      </c>
      <c r="F23" s="166"/>
      <c r="G23" s="57" t="s">
        <v>117</v>
      </c>
      <c r="H23" s="16"/>
      <c r="I23" s="16"/>
      <c r="J23" s="299">
        <f>SUM(J14:J22)</f>
        <v>137868.96026172361</v>
      </c>
      <c r="K23" s="26"/>
    </row>
    <row r="24" spans="1:15" ht="15" thickBot="1">
      <c r="A24" s="32" t="s">
        <v>622</v>
      </c>
      <c r="B24" s="70"/>
      <c r="C24" s="83">
        <f>'CAF Spring 2018'!BQ27</f>
        <v>2.6804860614724868E-2</v>
      </c>
      <c r="D24" s="70"/>
      <c r="E24" s="239" t="s">
        <v>623</v>
      </c>
      <c r="F24" s="166"/>
      <c r="G24" s="65"/>
      <c r="H24" s="20"/>
      <c r="I24" s="66"/>
      <c r="J24" s="67"/>
      <c r="K24" s="26"/>
      <c r="O24" s="165"/>
    </row>
    <row r="25" spans="1:15" ht="15" thickBot="1">
      <c r="A25" s="166"/>
      <c r="B25" s="166"/>
      <c r="C25" s="166"/>
      <c r="D25" s="166"/>
      <c r="E25" s="166"/>
      <c r="F25" s="166"/>
      <c r="G25" s="68" t="s">
        <v>602</v>
      </c>
      <c r="H25" s="66"/>
      <c r="I25" s="333">
        <f>'FY15 UFR Benchmarks'!C49</f>
        <v>0.14233534121323074</v>
      </c>
      <c r="J25" s="67">
        <f>I25*J23</f>
        <v>19623.625501565781</v>
      </c>
      <c r="K25" s="26"/>
      <c r="O25" s="165"/>
    </row>
    <row r="26" spans="1:15" ht="15" thickBot="1">
      <c r="A26" s="438" t="s">
        <v>416</v>
      </c>
      <c r="B26" s="439"/>
      <c r="C26" s="439"/>
      <c r="D26" s="440"/>
      <c r="E26" s="166"/>
      <c r="F26" s="166"/>
      <c r="G26" s="75" t="s">
        <v>118</v>
      </c>
      <c r="H26" s="87"/>
      <c r="I26" s="334"/>
      <c r="J26" s="77">
        <f>SUM(J23:J25)</f>
        <v>157492.58576328939</v>
      </c>
      <c r="K26" s="26"/>
      <c r="O26" s="165"/>
    </row>
    <row r="27" spans="1:15" ht="15" thickTop="1">
      <c r="A27" s="140"/>
      <c r="B27" s="16"/>
      <c r="C27" s="135" t="s">
        <v>417</v>
      </c>
      <c r="D27" s="136" t="s">
        <v>418</v>
      </c>
      <c r="E27" s="166"/>
      <c r="F27" s="166"/>
      <c r="G27" s="54" t="s">
        <v>256</v>
      </c>
      <c r="H27" s="86"/>
      <c r="I27" s="335"/>
      <c r="J27" s="78">
        <f>J26/J4/J5</f>
        <v>43.148653633777911</v>
      </c>
      <c r="K27" s="26"/>
      <c r="O27" s="165"/>
    </row>
    <row r="28" spans="1:15" ht="15" thickBot="1">
      <c r="A28" s="58" t="s">
        <v>419</v>
      </c>
      <c r="B28" s="20"/>
      <c r="C28" s="20">
        <v>120</v>
      </c>
      <c r="D28" s="59">
        <f>C28/8</f>
        <v>15</v>
      </c>
      <c r="E28" s="166"/>
      <c r="F28" s="166"/>
      <c r="G28" s="32" t="s">
        <v>561</v>
      </c>
      <c r="H28" s="70"/>
      <c r="I28" s="330">
        <f>'CAF Spring 2016 '!BM25</f>
        <v>4.3768475255077849E-2</v>
      </c>
      <c r="J28" s="84">
        <f>(J27*I28)+J27</f>
        <v>45.037204412637848</v>
      </c>
      <c r="K28" s="26"/>
      <c r="O28" s="165"/>
    </row>
    <row r="29" spans="1:15" ht="15" thickBot="1">
      <c r="A29" s="58" t="s">
        <v>420</v>
      </c>
      <c r="B29" s="20"/>
      <c r="C29" s="20">
        <v>80</v>
      </c>
      <c r="D29" s="59">
        <f>C29/8</f>
        <v>10</v>
      </c>
      <c r="E29" s="166"/>
      <c r="F29" s="166"/>
      <c r="G29" s="208" t="s">
        <v>612</v>
      </c>
      <c r="H29" s="209"/>
      <c r="I29" s="331"/>
      <c r="J29" s="324">
        <f>J28</f>
        <v>45.037204412637848</v>
      </c>
      <c r="K29" s="26"/>
    </row>
    <row r="30" spans="1:15" s="165" customFormat="1" ht="15" thickBot="1">
      <c r="A30" s="58" t="s">
        <v>421</v>
      </c>
      <c r="B30" s="20"/>
      <c r="C30" s="20">
        <v>96</v>
      </c>
      <c r="D30" s="59">
        <f>C30/8</f>
        <v>12</v>
      </c>
      <c r="E30" s="166"/>
      <c r="F30" s="166"/>
      <c r="G30" s="328" t="s">
        <v>624</v>
      </c>
      <c r="H30" s="329"/>
      <c r="I30" s="332">
        <f>C24</f>
        <v>2.6804860614724868E-2</v>
      </c>
      <c r="J30" s="307">
        <f>J29*(I30+1)</f>
        <v>46.24442039939548</v>
      </c>
      <c r="K30" s="166"/>
    </row>
    <row r="31" spans="1:15" ht="15" thickBot="1">
      <c r="A31" s="137" t="s">
        <v>422</v>
      </c>
      <c r="B31" s="76"/>
      <c r="C31" s="76">
        <v>80</v>
      </c>
      <c r="D31" s="138">
        <f>C31/8</f>
        <v>10</v>
      </c>
      <c r="E31" s="166"/>
      <c r="F31" s="166"/>
      <c r="G31" s="166"/>
      <c r="H31" s="166"/>
      <c r="I31" s="166"/>
      <c r="J31" s="166"/>
      <c r="K31" s="26"/>
    </row>
    <row r="32" spans="1:15" ht="15" thickTop="1">
      <c r="A32" s="58"/>
      <c r="B32" s="20"/>
      <c r="C32" s="20"/>
      <c r="D32" s="59"/>
      <c r="E32" s="166"/>
      <c r="F32" s="303"/>
      <c r="G32" s="166"/>
      <c r="H32" s="166"/>
      <c r="I32" s="166"/>
      <c r="J32" s="166"/>
      <c r="K32" s="26"/>
    </row>
    <row r="33" spans="1:15">
      <c r="A33" s="54" t="s">
        <v>423</v>
      </c>
      <c r="B33" s="20"/>
      <c r="C33" s="20">
        <f>SUM(C28:C31)</f>
        <v>376</v>
      </c>
      <c r="D33" s="59">
        <f>SUM(D28:D31)</f>
        <v>47</v>
      </c>
      <c r="E33" s="166"/>
      <c r="F33" s="166"/>
      <c r="G33" s="26"/>
      <c r="H33" s="26"/>
      <c r="I33" s="26"/>
      <c r="J33" s="26"/>
      <c r="K33" s="26"/>
    </row>
    <row r="34" spans="1:15" ht="15" thickBot="1">
      <c r="A34" s="139" t="s">
        <v>424</v>
      </c>
      <c r="B34" s="70"/>
      <c r="C34" s="441">
        <f>C33/2080</f>
        <v>0.18076923076923077</v>
      </c>
      <c r="D34" s="442"/>
      <c r="E34" s="166"/>
      <c r="F34" s="166"/>
      <c r="G34" s="26"/>
      <c r="H34" s="26"/>
      <c r="I34" s="26"/>
      <c r="J34" s="26"/>
      <c r="K34" s="166"/>
    </row>
    <row r="35" spans="1:15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</row>
    <row r="36" spans="1:15" ht="15.6">
      <c r="A36" s="282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5"/>
      <c r="M36" s="165"/>
      <c r="N36" s="165"/>
      <c r="O36" s="165"/>
    </row>
  </sheetData>
  <mergeCells count="9">
    <mergeCell ref="A26:D26"/>
    <mergeCell ref="C34:D34"/>
    <mergeCell ref="G3:J3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scale="60" orientation="landscape" r:id="rId1"/>
  <colBreaks count="2" manualBreakCount="2">
    <brk id="10" max="3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30"/>
  <sheetViews>
    <sheetView topLeftCell="A7" zoomScaleNormal="100" zoomScaleSheetLayoutView="106" workbookViewId="0">
      <selection activeCell="G15" sqref="G15"/>
    </sheetView>
  </sheetViews>
  <sheetFormatPr defaultColWidth="9.109375" defaultRowHeight="14.4"/>
  <cols>
    <col min="1" max="1" width="15.88671875" style="165" customWidth="1"/>
    <col min="2" max="2" width="13.33203125" style="165" customWidth="1"/>
    <col min="3" max="3" width="14.88671875" style="165" customWidth="1"/>
    <col min="4" max="4" width="7.109375" style="165" customWidth="1"/>
    <col min="5" max="5" width="61.44140625" style="165" customWidth="1"/>
    <col min="6" max="6" width="2.44140625" style="165" customWidth="1"/>
    <col min="7" max="7" width="22.44140625" style="165" customWidth="1"/>
    <col min="8" max="8" width="14.88671875" style="165" customWidth="1"/>
    <col min="9" max="9" width="13.109375" style="165" bestFit="1" customWidth="1"/>
    <col min="10" max="10" width="13" style="165" customWidth="1"/>
    <col min="11" max="16384" width="9.109375" style="165"/>
  </cols>
  <sheetData>
    <row r="1" spans="1:11" s="21" customFormat="1">
      <c r="A1" s="25" t="s">
        <v>560</v>
      </c>
      <c r="B1" s="166"/>
      <c r="C1" s="166"/>
      <c r="D1" s="166"/>
      <c r="E1" s="166"/>
      <c r="F1" s="166"/>
      <c r="G1" s="25"/>
      <c r="H1" s="26"/>
      <c r="I1" s="26"/>
      <c r="J1" s="26"/>
      <c r="K1" s="166"/>
    </row>
    <row r="2" spans="1:11" s="21" customFormat="1" ht="15" thickBot="1">
      <c r="A2" s="166"/>
      <c r="B2" s="166"/>
      <c r="C2" s="166"/>
      <c r="D2" s="166"/>
      <c r="E2" s="166"/>
      <c r="F2" s="166"/>
      <c r="G2" s="25"/>
      <c r="H2" s="26"/>
      <c r="I2" s="26"/>
      <c r="J2" s="26"/>
      <c r="K2" s="166"/>
    </row>
    <row r="3" spans="1:11" s="21" customFormat="1" ht="15" thickBot="1">
      <c r="A3" s="445" t="s">
        <v>588</v>
      </c>
      <c r="B3" s="446"/>
      <c r="C3" s="446"/>
      <c r="D3" s="446"/>
      <c r="E3" s="447"/>
      <c r="F3" s="166"/>
      <c r="G3" s="426" t="s">
        <v>560</v>
      </c>
      <c r="H3" s="427"/>
      <c r="I3" s="427"/>
      <c r="J3" s="428"/>
      <c r="K3" s="166"/>
    </row>
    <row r="4" spans="1:11" s="21" customFormat="1" ht="15" customHeight="1">
      <c r="A4" s="436"/>
      <c r="B4" s="264"/>
      <c r="C4" s="264"/>
      <c r="D4" s="264"/>
      <c r="E4" s="265"/>
      <c r="F4" s="166"/>
      <c r="G4" s="55" t="s">
        <v>441</v>
      </c>
      <c r="H4" s="20"/>
      <c r="I4" s="72"/>
      <c r="J4" s="73"/>
      <c r="K4" s="166"/>
    </row>
    <row r="5" spans="1:11" s="21" customFormat="1" ht="15" customHeight="1">
      <c r="A5" s="437"/>
      <c r="B5" s="433" t="s">
        <v>568</v>
      </c>
      <c r="C5" s="433" t="s">
        <v>569</v>
      </c>
      <c r="D5" s="433" t="s">
        <v>570</v>
      </c>
      <c r="E5" s="435" t="s">
        <v>496</v>
      </c>
      <c r="F5" s="166"/>
      <c r="G5" s="55"/>
      <c r="H5" s="20"/>
      <c r="I5" s="72" t="s">
        <v>442</v>
      </c>
      <c r="J5" s="205">
        <v>0.5</v>
      </c>
      <c r="K5" s="166"/>
    </row>
    <row r="6" spans="1:11" s="21" customFormat="1" ht="15" thickBot="1">
      <c r="A6" s="222"/>
      <c r="B6" s="433"/>
      <c r="C6" s="433"/>
      <c r="D6" s="433"/>
      <c r="E6" s="435"/>
      <c r="F6" s="166"/>
      <c r="G6" s="55"/>
      <c r="H6" s="20"/>
      <c r="I6" s="72" t="s">
        <v>448</v>
      </c>
      <c r="J6" s="73">
        <v>12</v>
      </c>
      <c r="K6" s="166"/>
    </row>
    <row r="7" spans="1:11" s="21" customFormat="1">
      <c r="A7" s="226"/>
      <c r="B7" s="227"/>
      <c r="C7" s="240"/>
      <c r="D7" s="224"/>
      <c r="E7" s="228"/>
      <c r="F7" s="166"/>
      <c r="G7" s="88"/>
      <c r="H7" s="48" t="s">
        <v>113</v>
      </c>
      <c r="I7" s="48" t="s">
        <v>114</v>
      </c>
      <c r="J7" s="49" t="s">
        <v>115</v>
      </c>
      <c r="K7" s="166"/>
    </row>
    <row r="8" spans="1:11" s="21" customFormat="1">
      <c r="A8" s="229" t="s">
        <v>443</v>
      </c>
      <c r="B8" s="227">
        <f t="shared" ref="B8:B9" si="0">I8</f>
        <v>0.5</v>
      </c>
      <c r="C8" s="224">
        <f>'Salary Benchmarks'!G5</f>
        <v>35486.139285714278</v>
      </c>
      <c r="D8" s="224"/>
      <c r="E8" s="228" t="s">
        <v>574</v>
      </c>
      <c r="F8" s="166"/>
      <c r="G8" s="54" t="s">
        <v>443</v>
      </c>
      <c r="H8" s="182">
        <f>'Salary Benchmarks'!G5</f>
        <v>35486.139285714278</v>
      </c>
      <c r="I8" s="206">
        <f>J5</f>
        <v>0.5</v>
      </c>
      <c r="J8" s="53">
        <f>I8*H8</f>
        <v>17743.069642857139</v>
      </c>
      <c r="K8" s="166"/>
    </row>
    <row r="9" spans="1:11" s="21" customFormat="1">
      <c r="A9" s="229" t="s">
        <v>445</v>
      </c>
      <c r="B9" s="227">
        <f t="shared" si="0"/>
        <v>0.1</v>
      </c>
      <c r="C9" s="224">
        <f>'Salary Benchmarks'!F4</f>
        <v>64326.952955068045</v>
      </c>
      <c r="D9" s="224"/>
      <c r="E9" s="228" t="s">
        <v>573</v>
      </c>
      <c r="F9" s="166"/>
      <c r="G9" s="54" t="s">
        <v>445</v>
      </c>
      <c r="H9" s="182">
        <f>'Salary Benchmarks'!F4</f>
        <v>64326.952955068045</v>
      </c>
      <c r="I9" s="206">
        <v>0.1</v>
      </c>
      <c r="J9" s="53">
        <f>I9*H9</f>
        <v>6432.6952955068045</v>
      </c>
      <c r="K9" s="166"/>
    </row>
    <row r="10" spans="1:11" s="21" customFormat="1">
      <c r="A10" s="230"/>
      <c r="B10" s="221"/>
      <c r="C10" s="231"/>
      <c r="D10" s="231"/>
      <c r="E10" s="228"/>
      <c r="F10" s="166"/>
      <c r="G10" s="68" t="s">
        <v>378</v>
      </c>
      <c r="H10" s="51"/>
      <c r="I10" s="71">
        <f>SUM(I8:I9)</f>
        <v>0.6</v>
      </c>
      <c r="J10" s="297">
        <f>SUM(J8:J9)</f>
        <v>24175.764938363944</v>
      </c>
      <c r="K10" s="166"/>
    </row>
    <row r="11" spans="1:11" s="21" customFormat="1">
      <c r="A11" s="230"/>
      <c r="B11" s="221"/>
      <c r="C11" s="231" t="s">
        <v>572</v>
      </c>
      <c r="D11" s="221"/>
      <c r="E11" s="232"/>
      <c r="F11" s="166"/>
      <c r="G11" s="54"/>
      <c r="H11" s="33"/>
      <c r="I11" s="52"/>
      <c r="J11" s="56"/>
      <c r="K11" s="166"/>
    </row>
    <row r="12" spans="1:11" s="21" customFormat="1">
      <c r="A12" s="226"/>
      <c r="B12" s="227"/>
      <c r="C12" s="227"/>
      <c r="D12" s="233"/>
      <c r="E12" s="228"/>
      <c r="F12" s="166"/>
      <c r="G12" s="55" t="s">
        <v>379</v>
      </c>
      <c r="H12" s="86"/>
      <c r="I12" s="28">
        <f>'FY15 UFR Benchmarks'!C29</f>
        <v>0.25062403304431879</v>
      </c>
      <c r="J12" s="60">
        <f>I12*J10</f>
        <v>6059.0277107842085</v>
      </c>
      <c r="K12" s="166"/>
    </row>
    <row r="13" spans="1:11" s="21" customFormat="1">
      <c r="A13" s="234" t="s">
        <v>254</v>
      </c>
      <c r="B13" s="235"/>
      <c r="C13" s="233">
        <f>'FY15 UFR Benchmarks'!C29</f>
        <v>0.25062403304431879</v>
      </c>
      <c r="D13" s="224"/>
      <c r="E13" s="228" t="s">
        <v>575</v>
      </c>
      <c r="F13" s="166"/>
      <c r="G13" s="58"/>
      <c r="H13" s="20"/>
      <c r="I13" s="20"/>
      <c r="J13" s="61"/>
      <c r="K13" s="166"/>
    </row>
    <row r="14" spans="1:11" s="21" customFormat="1">
      <c r="A14" s="229"/>
      <c r="B14" s="227"/>
      <c r="C14" s="224"/>
      <c r="D14" s="224"/>
      <c r="E14" s="228"/>
      <c r="F14" s="166"/>
      <c r="G14" s="57" t="s">
        <v>380</v>
      </c>
      <c r="H14" s="286"/>
      <c r="I14" s="286"/>
      <c r="J14" s="62">
        <f>J10+J12</f>
        <v>30234.792649148152</v>
      </c>
      <c r="K14" s="166"/>
    </row>
    <row r="15" spans="1:11" s="21" customFormat="1">
      <c r="A15" s="222"/>
      <c r="B15" s="227"/>
      <c r="C15" s="231" t="s">
        <v>576</v>
      </c>
      <c r="D15" s="224"/>
      <c r="E15" s="228"/>
      <c r="F15" s="166"/>
      <c r="G15" s="54"/>
      <c r="H15" s="287" t="s">
        <v>255</v>
      </c>
      <c r="I15" s="288" t="s">
        <v>600</v>
      </c>
      <c r="J15" s="60"/>
      <c r="K15" s="166"/>
    </row>
    <row r="16" spans="1:11" s="21" customFormat="1">
      <c r="A16" s="222"/>
      <c r="B16" s="227"/>
      <c r="C16" s="284" t="s">
        <v>603</v>
      </c>
      <c r="D16" s="224"/>
      <c r="E16" s="228"/>
      <c r="F16" s="166"/>
      <c r="G16" s="55" t="s">
        <v>389</v>
      </c>
      <c r="H16" s="285">
        <f>C18</f>
        <v>916.66666666666663</v>
      </c>
      <c r="I16" s="274"/>
      <c r="J16" s="64">
        <f>('Street Outreach Budget'!D26+'Street Outreach Budget'!D27)*I10</f>
        <v>550</v>
      </c>
      <c r="K16" s="166"/>
    </row>
    <row r="17" spans="1:11" s="21" customFormat="1">
      <c r="A17" s="226"/>
      <c r="B17" s="227"/>
      <c r="C17" s="240"/>
      <c r="D17" s="224"/>
      <c r="E17" s="228"/>
      <c r="F17" s="166"/>
      <c r="G17" s="55" t="s">
        <v>116</v>
      </c>
      <c r="H17" s="285"/>
      <c r="I17" s="275">
        <f>'Other Benchmarks'!B7</f>
        <v>23.42</v>
      </c>
      <c r="J17" s="64">
        <f>('Other Benchmarks'!E13*'Outreach and Staffing Supports'!I8)+('Other Benchmarks'!E10*'Outreach and Staffing Supports'!I9)</f>
        <v>2107.8000000000002</v>
      </c>
      <c r="K17" s="166"/>
    </row>
    <row r="18" spans="1:11" s="21" customFormat="1">
      <c r="A18" s="242" t="s">
        <v>389</v>
      </c>
      <c r="B18" s="227"/>
      <c r="C18" s="224">
        <f>('Street Outreach Budget'!D26+'Street Outreach Budget'!D27)</f>
        <v>916.66666666666663</v>
      </c>
      <c r="D18" s="224"/>
      <c r="E18" s="228" t="s">
        <v>589</v>
      </c>
      <c r="F18" s="166"/>
      <c r="G18" s="55" t="s">
        <v>407</v>
      </c>
      <c r="H18" s="285">
        <f>C20</f>
        <v>100</v>
      </c>
      <c r="I18" s="63"/>
      <c r="J18" s="64">
        <f>H18*I10</f>
        <v>60</v>
      </c>
      <c r="K18" s="166"/>
    </row>
    <row r="19" spans="1:11" s="21" customFormat="1">
      <c r="A19" s="244" t="s">
        <v>550</v>
      </c>
      <c r="B19" s="245"/>
      <c r="C19" s="250">
        <f>'Other Benchmarks'!E13+('Other Benchmarks'!E10*0.2)</f>
        <v>4215.6000000000004</v>
      </c>
      <c r="D19" s="236"/>
      <c r="E19" s="228" t="s">
        <v>578</v>
      </c>
      <c r="F19" s="166"/>
      <c r="G19" s="55" t="s">
        <v>408</v>
      </c>
      <c r="H19" s="285">
        <f>C21</f>
        <v>3400</v>
      </c>
      <c r="I19" s="63"/>
      <c r="J19" s="64">
        <f>('Street Outreach Budget'!D28+'Street Outreach Budget'!D29)*I10</f>
        <v>2040</v>
      </c>
      <c r="K19" s="166"/>
    </row>
    <row r="20" spans="1:11" s="21" customFormat="1">
      <c r="A20" s="242" t="s">
        <v>407</v>
      </c>
      <c r="B20" s="227"/>
      <c r="C20" s="306">
        <f>'Other Benchmarks'!B4</f>
        <v>100</v>
      </c>
      <c r="D20" s="224"/>
      <c r="E20" s="228" t="s">
        <v>604</v>
      </c>
      <c r="F20" s="166"/>
      <c r="G20" s="55"/>
      <c r="H20" s="20"/>
      <c r="I20" s="304"/>
      <c r="J20" s="305"/>
      <c r="K20" s="166"/>
    </row>
    <row r="21" spans="1:11" s="21" customFormat="1">
      <c r="A21" s="242" t="s">
        <v>590</v>
      </c>
      <c r="B21" s="227"/>
      <c r="C21" s="224">
        <f>('Street Outreach Budget'!D28+'Street Outreach Budget'!D29)</f>
        <v>3400</v>
      </c>
      <c r="D21" s="227"/>
      <c r="E21" s="228" t="s">
        <v>589</v>
      </c>
      <c r="F21" s="166"/>
      <c r="G21" s="57" t="s">
        <v>117</v>
      </c>
      <c r="H21" s="16"/>
      <c r="I21" s="16"/>
      <c r="J21" s="299">
        <f>SUM(J14:J20)</f>
        <v>34992.592649148151</v>
      </c>
      <c r="K21" s="166"/>
    </row>
    <row r="22" spans="1:11" s="21" customFormat="1">
      <c r="A22" s="242"/>
      <c r="B22" s="227"/>
      <c r="C22" s="237"/>
      <c r="D22" s="227"/>
      <c r="E22" s="228"/>
      <c r="F22" s="166"/>
      <c r="G22" s="65"/>
      <c r="H22" s="20"/>
      <c r="I22" s="66"/>
      <c r="J22" s="67"/>
      <c r="K22" s="166"/>
    </row>
    <row r="23" spans="1:11" s="21" customFormat="1">
      <c r="A23" s="242"/>
      <c r="B23" s="227"/>
      <c r="C23" s="240"/>
      <c r="D23" s="227"/>
      <c r="E23" s="228"/>
      <c r="F23" s="166"/>
      <c r="G23" s="68" t="s">
        <v>381</v>
      </c>
      <c r="H23" s="66"/>
      <c r="I23" s="333">
        <f>'FY15 UFR Benchmarks'!C49</f>
        <v>0.14233534121323074</v>
      </c>
      <c r="J23" s="67">
        <f>I23*J21</f>
        <v>4980.6826146520916</v>
      </c>
      <c r="K23" s="166"/>
    </row>
    <row r="24" spans="1:11" s="21" customFormat="1" ht="15" thickBot="1">
      <c r="A24" s="266"/>
      <c r="B24" s="227"/>
      <c r="C24" s="227"/>
      <c r="D24" s="227"/>
      <c r="E24" s="267"/>
      <c r="F24" s="166"/>
      <c r="G24" s="75" t="s">
        <v>118</v>
      </c>
      <c r="H24" s="87"/>
      <c r="I24" s="334"/>
      <c r="J24" s="77">
        <f>SUM(J21:J23)</f>
        <v>39973.275263800242</v>
      </c>
      <c r="K24" s="166"/>
    </row>
    <row r="25" spans="1:11" s="21" customFormat="1" ht="15" thickTop="1">
      <c r="A25" s="229" t="s">
        <v>381</v>
      </c>
      <c r="B25" s="227"/>
      <c r="C25" s="238">
        <f>'FY15 UFR Benchmarks'!C49</f>
        <v>0.14233534121323074</v>
      </c>
      <c r="D25" s="227"/>
      <c r="E25" s="228" t="s">
        <v>575</v>
      </c>
      <c r="F25" s="166"/>
      <c r="G25" s="69" t="s">
        <v>256</v>
      </c>
      <c r="H25" s="86"/>
      <c r="I25" s="335"/>
      <c r="J25" s="157">
        <f>J24/J6</f>
        <v>3331.1062719833535</v>
      </c>
      <c r="K25" s="166"/>
    </row>
    <row r="26" spans="1:11" s="21" customFormat="1" ht="15" thickBot="1">
      <c r="A26" s="229"/>
      <c r="B26" s="227"/>
      <c r="C26" s="227"/>
      <c r="D26" s="227"/>
      <c r="E26" s="228"/>
      <c r="F26" s="166"/>
      <c r="G26" s="207" t="s">
        <v>561</v>
      </c>
      <c r="H26" s="20"/>
      <c r="I26" s="338">
        <f>'CAF Spring 2016 '!BM25</f>
        <v>4.3768475255077849E-2</v>
      </c>
      <c r="J26" s="157">
        <f>(J25*I26)+J25</f>
        <v>3476.9037144206914</v>
      </c>
      <c r="K26" s="166"/>
    </row>
    <row r="27" spans="1:11" s="21" customFormat="1" ht="15" thickBot="1">
      <c r="A27" s="229" t="s">
        <v>591</v>
      </c>
      <c r="B27" s="227"/>
      <c r="C27" s="238">
        <f>'CAF Spring 2016 '!BM25</f>
        <v>4.3768475255077849E-2</v>
      </c>
      <c r="D27" s="227"/>
      <c r="E27" s="228" t="s">
        <v>583</v>
      </c>
      <c r="F27" s="166"/>
      <c r="G27" s="208" t="s">
        <v>614</v>
      </c>
      <c r="H27" s="209"/>
      <c r="I27" s="331"/>
      <c r="J27" s="337">
        <f>J26</f>
        <v>3476.9037144206914</v>
      </c>
      <c r="K27" s="166"/>
    </row>
    <row r="28" spans="1:11" s="21" customFormat="1" ht="15" thickBot="1">
      <c r="A28" s="32" t="s">
        <v>622</v>
      </c>
      <c r="B28" s="70"/>
      <c r="C28" s="83">
        <f>'CAF Spring 2018'!BQ27</f>
        <v>2.6804860614724868E-2</v>
      </c>
      <c r="D28" s="70"/>
      <c r="E28" s="239" t="s">
        <v>623</v>
      </c>
      <c r="F28" s="166"/>
      <c r="G28" s="328" t="s">
        <v>624</v>
      </c>
      <c r="H28" s="329"/>
      <c r="I28" s="332">
        <f>C28</f>
        <v>2.6804860614724868E-2</v>
      </c>
      <c r="J28" s="308">
        <f>J27*(I28+1)</f>
        <v>3570.1016338565573</v>
      </c>
      <c r="K28" s="166"/>
    </row>
    <row r="29" spans="1:11" s="21" customFormat="1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</row>
    <row r="30" spans="1:11" s="21" customFormat="1" ht="15.6">
      <c r="A30" s="282"/>
      <c r="B30" s="166"/>
      <c r="C30" s="166"/>
      <c r="D30" s="166"/>
      <c r="E30" s="166"/>
      <c r="F30" s="166"/>
      <c r="G30" s="26"/>
      <c r="H30" s="26"/>
      <c r="I30" s="26"/>
      <c r="J30" s="26"/>
      <c r="K30" s="166"/>
    </row>
  </sheetData>
  <mergeCells count="7">
    <mergeCell ref="G3:J3"/>
    <mergeCell ref="A3:E3"/>
    <mergeCell ref="A4:A5"/>
    <mergeCell ref="B5:B6"/>
    <mergeCell ref="C5:C6"/>
    <mergeCell ref="D5:D6"/>
    <mergeCell ref="E5:E6"/>
  </mergeCells>
  <pageMargins left="0.7" right="0.7" top="0.75" bottom="0.75" header="0.3" footer="0.3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26"/>
  <sheetViews>
    <sheetView tabSelected="1" zoomScale="80" zoomScaleNormal="80" workbookViewId="0">
      <selection activeCell="Q20" sqref="Q20"/>
    </sheetView>
  </sheetViews>
  <sheetFormatPr defaultColWidth="9.109375" defaultRowHeight="14.4"/>
  <cols>
    <col min="1" max="1" width="17" style="341" customWidth="1"/>
    <col min="2" max="2" width="13.33203125" style="341" customWidth="1"/>
    <col min="3" max="3" width="14.88671875" style="341" customWidth="1"/>
    <col min="4" max="4" width="7.109375" style="341" customWidth="1"/>
    <col min="5" max="5" width="44.88671875" style="341" customWidth="1"/>
    <col min="6" max="6" width="3.109375" style="341" customWidth="1"/>
    <col min="7" max="7" width="35.88671875" style="341" customWidth="1"/>
    <col min="8" max="8" width="10.109375" style="341" customWidth="1"/>
    <col min="9" max="9" width="10" style="341" bestFit="1" customWidth="1"/>
    <col min="10" max="11" width="10.5546875" style="341" customWidth="1"/>
    <col min="12" max="12" width="2.88671875" style="341" customWidth="1"/>
    <col min="13" max="16384" width="9.109375" style="341"/>
  </cols>
  <sheetData>
    <row r="1" spans="1:12">
      <c r="A1" s="339" t="s">
        <v>672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2" spans="1:12" ht="15" thickBot="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spans="1:12" ht="15" thickBot="1">
      <c r="A3" s="448" t="s">
        <v>670</v>
      </c>
      <c r="B3" s="449"/>
      <c r="C3" s="449"/>
      <c r="D3" s="449"/>
      <c r="E3" s="450"/>
      <c r="F3" s="340"/>
      <c r="G3" s="451" t="s">
        <v>671</v>
      </c>
      <c r="H3" s="452"/>
      <c r="I3" s="452"/>
      <c r="J3" s="452"/>
      <c r="K3" s="453"/>
      <c r="L3" s="340"/>
    </row>
    <row r="4" spans="1:12">
      <c r="A4" s="443"/>
      <c r="B4" s="454" t="s">
        <v>568</v>
      </c>
      <c r="C4" s="454" t="s">
        <v>569</v>
      </c>
      <c r="D4" s="454" t="s">
        <v>570</v>
      </c>
      <c r="E4" s="456" t="s">
        <v>496</v>
      </c>
      <c r="F4" s="340"/>
      <c r="G4" s="342"/>
      <c r="H4" s="343"/>
      <c r="I4" s="343"/>
      <c r="J4" s="344" t="s">
        <v>625</v>
      </c>
      <c r="K4" s="345">
        <v>12</v>
      </c>
      <c r="L4" s="340"/>
    </row>
    <row r="5" spans="1:12">
      <c r="A5" s="444"/>
      <c r="B5" s="455"/>
      <c r="C5" s="455"/>
      <c r="D5" s="455"/>
      <c r="E5" s="457"/>
      <c r="F5" s="340"/>
      <c r="G5" s="346"/>
      <c r="H5" s="347"/>
      <c r="I5" s="348"/>
      <c r="J5" s="458" t="s">
        <v>626</v>
      </c>
      <c r="K5" s="459"/>
      <c r="L5" s="340"/>
    </row>
    <row r="6" spans="1:12">
      <c r="A6" s="349"/>
      <c r="B6" s="350"/>
      <c r="C6" s="351"/>
      <c r="D6" s="351"/>
      <c r="E6" s="352"/>
      <c r="F6" s="340"/>
      <c r="G6" s="353" t="s">
        <v>113</v>
      </c>
      <c r="H6" s="354"/>
      <c r="I6" s="354"/>
      <c r="J6" s="355" t="s">
        <v>114</v>
      </c>
      <c r="K6" s="356" t="s">
        <v>115</v>
      </c>
      <c r="L6" s="340"/>
    </row>
    <row r="7" spans="1:12">
      <c r="A7" s="357" t="s">
        <v>382</v>
      </c>
      <c r="B7" s="358">
        <f>J7</f>
        <v>0.5</v>
      </c>
      <c r="C7" s="359">
        <f>H7</f>
        <v>63531.067961165048</v>
      </c>
      <c r="D7" s="351"/>
      <c r="E7" s="360" t="s">
        <v>627</v>
      </c>
      <c r="F7" s="361"/>
      <c r="G7" s="357" t="s">
        <v>382</v>
      </c>
      <c r="H7" s="348">
        <f>'[1]Salary Benchmarks'!E14</f>
        <v>63531.067961165048</v>
      </c>
      <c r="I7" s="362"/>
      <c r="J7" s="363">
        <v>0.5</v>
      </c>
      <c r="K7" s="364">
        <f>H7*J7</f>
        <v>31765.533980582524</v>
      </c>
      <c r="L7" s="340"/>
    </row>
    <row r="8" spans="1:12">
      <c r="A8" s="357" t="s">
        <v>384</v>
      </c>
      <c r="B8" s="358">
        <f>J8</f>
        <v>2</v>
      </c>
      <c r="C8" s="359">
        <f>H8</f>
        <v>36072.872670807454</v>
      </c>
      <c r="D8" s="351"/>
      <c r="E8" s="360" t="s">
        <v>627</v>
      </c>
      <c r="F8" s="340"/>
      <c r="G8" s="357" t="s">
        <v>384</v>
      </c>
      <c r="H8" s="348">
        <f>'[1]Salary Benchmarks'!E15</f>
        <v>36072.872670807454</v>
      </c>
      <c r="I8" s="362"/>
      <c r="J8" s="363">
        <v>2</v>
      </c>
      <c r="K8" s="364">
        <f>H8*J8</f>
        <v>72145.745341614907</v>
      </c>
      <c r="L8" s="340"/>
    </row>
    <row r="9" spans="1:12">
      <c r="A9" s="253"/>
      <c r="B9" s="254"/>
      <c r="C9" s="365"/>
      <c r="D9" s="365"/>
      <c r="E9" s="366"/>
      <c r="F9" s="340"/>
      <c r="G9" s="357"/>
      <c r="H9" s="367"/>
      <c r="I9" s="348"/>
      <c r="J9" s="363"/>
      <c r="K9" s="364"/>
      <c r="L9" s="340"/>
    </row>
    <row r="10" spans="1:12">
      <c r="A10" s="253"/>
      <c r="B10" s="254"/>
      <c r="C10" s="365" t="s">
        <v>572</v>
      </c>
      <c r="D10" s="254"/>
      <c r="E10" s="256"/>
      <c r="F10" s="340"/>
      <c r="G10" s="368" t="s">
        <v>628</v>
      </c>
      <c r="H10" s="369"/>
      <c r="I10" s="369"/>
      <c r="J10" s="370">
        <f t="shared" ref="J10:K10" si="0">SUM(J7:J8)</f>
        <v>2.5</v>
      </c>
      <c r="K10" s="371">
        <f t="shared" si="0"/>
        <v>103911.27932219743</v>
      </c>
      <c r="L10" s="340"/>
    </row>
    <row r="11" spans="1:12">
      <c r="A11" s="372"/>
      <c r="B11" s="358"/>
      <c r="C11" s="358"/>
      <c r="D11" s="373"/>
      <c r="E11" s="360"/>
      <c r="F11" s="340"/>
      <c r="G11" s="374" t="s">
        <v>629</v>
      </c>
      <c r="H11" s="375"/>
      <c r="I11" s="376"/>
      <c r="J11" s="377"/>
      <c r="K11" s="378"/>
      <c r="L11" s="340"/>
    </row>
    <row r="12" spans="1:12" ht="26.4">
      <c r="A12" s="379" t="s">
        <v>254</v>
      </c>
      <c r="B12" s="380"/>
      <c r="C12" s="373">
        <v>0.22</v>
      </c>
      <c r="D12" s="351"/>
      <c r="E12" s="360" t="s">
        <v>630</v>
      </c>
      <c r="F12" s="340"/>
      <c r="G12" s="381" t="s">
        <v>629</v>
      </c>
      <c r="H12" s="382">
        <f>C12</f>
        <v>0.22</v>
      </c>
      <c r="I12" s="383"/>
      <c r="J12" s="384"/>
      <c r="K12" s="364">
        <f>H12*K10</f>
        <v>22860.481450883435</v>
      </c>
      <c r="L12" s="340"/>
    </row>
    <row r="13" spans="1:12">
      <c r="A13" s="385"/>
      <c r="B13" s="358"/>
      <c r="C13" s="351"/>
      <c r="D13" s="351"/>
      <c r="E13" s="360"/>
      <c r="F13" s="340"/>
      <c r="G13" s="381"/>
      <c r="H13" s="347"/>
      <c r="I13" s="383"/>
      <c r="J13" s="381"/>
      <c r="K13" s="386"/>
      <c r="L13" s="340"/>
    </row>
    <row r="14" spans="1:12">
      <c r="A14" s="349"/>
      <c r="B14" s="358"/>
      <c r="C14" s="365" t="s">
        <v>576</v>
      </c>
      <c r="D14" s="351"/>
      <c r="E14" s="360"/>
      <c r="F14" s="340"/>
      <c r="G14" s="368" t="s">
        <v>631</v>
      </c>
      <c r="H14" s="369"/>
      <c r="I14" s="387"/>
      <c r="J14" s="388"/>
      <c r="K14" s="371">
        <f>SUM(K10:K12)</f>
        <v>126771.76077308087</v>
      </c>
      <c r="L14" s="340"/>
    </row>
    <row r="15" spans="1:12">
      <c r="A15" s="389"/>
      <c r="B15" s="358"/>
      <c r="C15" s="359"/>
      <c r="D15" s="351"/>
      <c r="E15" s="360"/>
      <c r="F15" s="340"/>
      <c r="G15" s="353" t="s">
        <v>632</v>
      </c>
      <c r="H15" s="390"/>
      <c r="I15" s="391"/>
      <c r="J15" s="377"/>
      <c r="K15" s="378"/>
      <c r="L15" s="340"/>
    </row>
    <row r="16" spans="1:12">
      <c r="A16" s="381" t="s">
        <v>116</v>
      </c>
      <c r="B16" s="358"/>
      <c r="C16" s="359">
        <f>H16</f>
        <v>1200.8426966292136</v>
      </c>
      <c r="D16" s="392"/>
      <c r="E16" s="360" t="s">
        <v>633</v>
      </c>
      <c r="F16" s="340"/>
      <c r="G16" s="381" t="s">
        <v>116</v>
      </c>
      <c r="H16" s="393">
        <f>'[1]MassSTART Data'!C9</f>
        <v>1200.8426966292136</v>
      </c>
      <c r="I16" s="383"/>
      <c r="J16" s="384"/>
      <c r="K16" s="364">
        <f>H16*J10</f>
        <v>3002.106741573034</v>
      </c>
      <c r="L16" s="340"/>
    </row>
    <row r="17" spans="1:12">
      <c r="A17" s="381" t="s">
        <v>634</v>
      </c>
      <c r="B17" s="358"/>
      <c r="C17" s="359">
        <f>H17</f>
        <v>9247.7528089887655</v>
      </c>
      <c r="D17" s="392"/>
      <c r="E17" s="360" t="s">
        <v>633</v>
      </c>
      <c r="F17" s="340"/>
      <c r="G17" s="381" t="s">
        <v>634</v>
      </c>
      <c r="H17" s="393">
        <f>'[1]MassSTART Data'!C10</f>
        <v>9247.7528089887655</v>
      </c>
      <c r="I17" s="383"/>
      <c r="J17" s="384"/>
      <c r="K17" s="394">
        <f>H17*J10</f>
        <v>23119.382022471913</v>
      </c>
      <c r="L17" s="340"/>
    </row>
    <row r="18" spans="1:12">
      <c r="A18" s="389"/>
      <c r="B18" s="358"/>
      <c r="C18" s="395"/>
      <c r="D18" s="351"/>
      <c r="E18" s="360"/>
      <c r="F18" s="340"/>
      <c r="G18" s="396" t="s">
        <v>117</v>
      </c>
      <c r="H18" s="397"/>
      <c r="I18" s="398"/>
      <c r="J18" s="399"/>
      <c r="K18" s="400">
        <f>SUM(K14:K17)</f>
        <v>152893.24953712581</v>
      </c>
      <c r="L18" s="340"/>
    </row>
    <row r="19" spans="1:12">
      <c r="A19" s="385" t="s">
        <v>602</v>
      </c>
      <c r="B19" s="358"/>
      <c r="C19" s="373">
        <v>0.12</v>
      </c>
      <c r="D19" s="358"/>
      <c r="E19" s="360" t="s">
        <v>635</v>
      </c>
      <c r="F19" s="340"/>
      <c r="G19" s="381" t="s">
        <v>636</v>
      </c>
      <c r="H19" s="401">
        <f>C19</f>
        <v>0.12</v>
      </c>
      <c r="I19" s="383"/>
      <c r="J19" s="384"/>
      <c r="K19" s="364">
        <f>H19*K18</f>
        <v>18347.189944455098</v>
      </c>
      <c r="L19" s="340"/>
    </row>
    <row r="20" spans="1:12" ht="15" thickBot="1">
      <c r="A20" s="389"/>
      <c r="B20" s="358"/>
      <c r="C20" s="402"/>
      <c r="D20" s="358"/>
      <c r="E20" s="360"/>
      <c r="F20" s="340"/>
      <c r="G20" s="403" t="s">
        <v>118</v>
      </c>
      <c r="H20" s="404"/>
      <c r="I20" s="405"/>
      <c r="J20" s="406"/>
      <c r="K20" s="407">
        <f>SUM(K18:K19)</f>
        <v>171240.43948158092</v>
      </c>
      <c r="L20" s="340"/>
    </row>
    <row r="21" spans="1:12" ht="15" thickTop="1">
      <c r="A21" s="385"/>
      <c r="B21" s="358"/>
      <c r="C21" s="408"/>
      <c r="D21" s="358"/>
      <c r="E21" s="360"/>
      <c r="F21" s="340"/>
      <c r="G21" s="409" t="s">
        <v>256</v>
      </c>
      <c r="H21" s="347"/>
      <c r="I21" s="410"/>
      <c r="J21" s="381"/>
      <c r="K21" s="394">
        <f>K20/K4</f>
        <v>14270.036623465077</v>
      </c>
      <c r="L21" s="340"/>
    </row>
    <row r="22" spans="1:12" ht="15" thickBot="1">
      <c r="A22" s="411" t="s">
        <v>591</v>
      </c>
      <c r="B22" s="358"/>
      <c r="C22" s="408">
        <f>'[1]CAF Spring 2016 '!BM25</f>
        <v>4.3768475255077849E-2</v>
      </c>
      <c r="D22" s="358"/>
      <c r="E22" s="360" t="s">
        <v>583</v>
      </c>
      <c r="F22" s="340"/>
      <c r="G22" s="409" t="s">
        <v>561</v>
      </c>
      <c r="H22" s="412">
        <v>4.3768475255077849E-2</v>
      </c>
      <c r="I22" s="413"/>
      <c r="J22" s="381"/>
      <c r="K22" s="414">
        <f>ROUND(((K21*H22)+K21),2)</f>
        <v>14894.61</v>
      </c>
      <c r="L22" s="340"/>
    </row>
    <row r="23" spans="1:12" ht="15" thickBot="1">
      <c r="A23" s="32" t="s">
        <v>622</v>
      </c>
      <c r="B23" s="70"/>
      <c r="C23" s="83">
        <f>'CAF Spring 2018'!BQ27</f>
        <v>2.6804860614724868E-2</v>
      </c>
      <c r="D23" s="70"/>
      <c r="E23" s="239" t="s">
        <v>623</v>
      </c>
      <c r="F23" s="340"/>
      <c r="G23" s="415" t="s">
        <v>614</v>
      </c>
      <c r="H23" s="416"/>
      <c r="I23" s="417"/>
      <c r="J23" s="418"/>
      <c r="K23" s="420">
        <f>K22</f>
        <v>14894.61</v>
      </c>
      <c r="L23" s="340"/>
    </row>
    <row r="24" spans="1:12" ht="15" thickBot="1">
      <c r="A24" s="340"/>
      <c r="B24" s="340"/>
      <c r="C24" s="340"/>
      <c r="D24" s="340"/>
      <c r="E24" s="340"/>
      <c r="F24" s="340"/>
      <c r="G24" s="328" t="s">
        <v>624</v>
      </c>
      <c r="H24" s="421">
        <f>C23</f>
        <v>2.6804860614724868E-2</v>
      </c>
      <c r="I24" s="332"/>
      <c r="J24" s="422"/>
      <c r="K24" s="308">
        <f>K23*(H24+1)</f>
        <v>15293.857944960688</v>
      </c>
      <c r="L24" s="340"/>
    </row>
    <row r="25" spans="1:12">
      <c r="A25" s="419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</row>
    <row r="26" spans="1:12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</row>
  </sheetData>
  <mergeCells count="8">
    <mergeCell ref="A3:E3"/>
    <mergeCell ref="G3:K3"/>
    <mergeCell ref="A4:A5"/>
    <mergeCell ref="B4:B5"/>
    <mergeCell ref="C4:C5"/>
    <mergeCell ref="D4:D5"/>
    <mergeCell ref="E4:E5"/>
    <mergeCell ref="J5:K5"/>
  </mergeCells>
  <pageMargins left="0.25" right="0.25" top="0.75" bottom="0.75" header="0.3" footer="0.3"/>
  <pageSetup scale="63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0"/>
  <sheetViews>
    <sheetView topLeftCell="BB1" workbookViewId="0">
      <selection activeCell="BH31" sqref="BH31:BI31"/>
    </sheetView>
  </sheetViews>
  <sheetFormatPr defaultRowHeight="13.2"/>
  <cols>
    <col min="1" max="1" width="38.44140625" style="309" customWidth="1"/>
    <col min="2" max="2" width="12.88671875" style="310" customWidth="1"/>
    <col min="3" max="74" width="10.33203125" style="309" customWidth="1"/>
    <col min="75" max="256" width="8.88671875" style="309"/>
    <col min="257" max="257" width="38.44140625" style="309" customWidth="1"/>
    <col min="258" max="258" width="12.88671875" style="309" customWidth="1"/>
    <col min="259" max="330" width="10.33203125" style="309" customWidth="1"/>
    <col min="331" max="512" width="8.88671875" style="309"/>
    <col min="513" max="513" width="38.44140625" style="309" customWidth="1"/>
    <col min="514" max="514" width="12.88671875" style="309" customWidth="1"/>
    <col min="515" max="586" width="10.33203125" style="309" customWidth="1"/>
    <col min="587" max="768" width="8.88671875" style="309"/>
    <col min="769" max="769" width="38.44140625" style="309" customWidth="1"/>
    <col min="770" max="770" width="12.88671875" style="309" customWidth="1"/>
    <col min="771" max="842" width="10.33203125" style="309" customWidth="1"/>
    <col min="843" max="1024" width="8.88671875" style="309"/>
    <col min="1025" max="1025" width="38.44140625" style="309" customWidth="1"/>
    <col min="1026" max="1026" width="12.88671875" style="309" customWidth="1"/>
    <col min="1027" max="1098" width="10.33203125" style="309" customWidth="1"/>
    <col min="1099" max="1280" width="8.88671875" style="309"/>
    <col min="1281" max="1281" width="38.44140625" style="309" customWidth="1"/>
    <col min="1282" max="1282" width="12.88671875" style="309" customWidth="1"/>
    <col min="1283" max="1354" width="10.33203125" style="309" customWidth="1"/>
    <col min="1355" max="1536" width="8.88671875" style="309"/>
    <col min="1537" max="1537" width="38.44140625" style="309" customWidth="1"/>
    <col min="1538" max="1538" width="12.88671875" style="309" customWidth="1"/>
    <col min="1539" max="1610" width="10.33203125" style="309" customWidth="1"/>
    <col min="1611" max="1792" width="8.88671875" style="309"/>
    <col min="1793" max="1793" width="38.44140625" style="309" customWidth="1"/>
    <col min="1794" max="1794" width="12.88671875" style="309" customWidth="1"/>
    <col min="1795" max="1866" width="10.33203125" style="309" customWidth="1"/>
    <col min="1867" max="2048" width="8.88671875" style="309"/>
    <col min="2049" max="2049" width="38.44140625" style="309" customWidth="1"/>
    <col min="2050" max="2050" width="12.88671875" style="309" customWidth="1"/>
    <col min="2051" max="2122" width="10.33203125" style="309" customWidth="1"/>
    <col min="2123" max="2304" width="8.88671875" style="309"/>
    <col min="2305" max="2305" width="38.44140625" style="309" customWidth="1"/>
    <col min="2306" max="2306" width="12.88671875" style="309" customWidth="1"/>
    <col min="2307" max="2378" width="10.33203125" style="309" customWidth="1"/>
    <col min="2379" max="2560" width="8.88671875" style="309"/>
    <col min="2561" max="2561" width="38.44140625" style="309" customWidth="1"/>
    <col min="2562" max="2562" width="12.88671875" style="309" customWidth="1"/>
    <col min="2563" max="2634" width="10.33203125" style="309" customWidth="1"/>
    <col min="2635" max="2816" width="8.88671875" style="309"/>
    <col min="2817" max="2817" width="38.44140625" style="309" customWidth="1"/>
    <col min="2818" max="2818" width="12.88671875" style="309" customWidth="1"/>
    <col min="2819" max="2890" width="10.33203125" style="309" customWidth="1"/>
    <col min="2891" max="3072" width="8.88671875" style="309"/>
    <col min="3073" max="3073" width="38.44140625" style="309" customWidth="1"/>
    <col min="3074" max="3074" width="12.88671875" style="309" customWidth="1"/>
    <col min="3075" max="3146" width="10.33203125" style="309" customWidth="1"/>
    <col min="3147" max="3328" width="8.88671875" style="309"/>
    <col min="3329" max="3329" width="38.44140625" style="309" customWidth="1"/>
    <col min="3330" max="3330" width="12.88671875" style="309" customWidth="1"/>
    <col min="3331" max="3402" width="10.33203125" style="309" customWidth="1"/>
    <col min="3403" max="3584" width="8.88671875" style="309"/>
    <col min="3585" max="3585" width="38.44140625" style="309" customWidth="1"/>
    <col min="3586" max="3586" width="12.88671875" style="309" customWidth="1"/>
    <col min="3587" max="3658" width="10.33203125" style="309" customWidth="1"/>
    <col min="3659" max="3840" width="8.88671875" style="309"/>
    <col min="3841" max="3841" width="38.44140625" style="309" customWidth="1"/>
    <col min="3842" max="3842" width="12.88671875" style="309" customWidth="1"/>
    <col min="3843" max="3914" width="10.33203125" style="309" customWidth="1"/>
    <col min="3915" max="4096" width="8.88671875" style="309"/>
    <col min="4097" max="4097" width="38.44140625" style="309" customWidth="1"/>
    <col min="4098" max="4098" width="12.88671875" style="309" customWidth="1"/>
    <col min="4099" max="4170" width="10.33203125" style="309" customWidth="1"/>
    <col min="4171" max="4352" width="8.88671875" style="309"/>
    <col min="4353" max="4353" width="38.44140625" style="309" customWidth="1"/>
    <col min="4354" max="4354" width="12.88671875" style="309" customWidth="1"/>
    <col min="4355" max="4426" width="10.33203125" style="309" customWidth="1"/>
    <col min="4427" max="4608" width="8.88671875" style="309"/>
    <col min="4609" max="4609" width="38.44140625" style="309" customWidth="1"/>
    <col min="4610" max="4610" width="12.88671875" style="309" customWidth="1"/>
    <col min="4611" max="4682" width="10.33203125" style="309" customWidth="1"/>
    <col min="4683" max="4864" width="8.88671875" style="309"/>
    <col min="4865" max="4865" width="38.44140625" style="309" customWidth="1"/>
    <col min="4866" max="4866" width="12.88671875" style="309" customWidth="1"/>
    <col min="4867" max="4938" width="10.33203125" style="309" customWidth="1"/>
    <col min="4939" max="5120" width="8.88671875" style="309"/>
    <col min="5121" max="5121" width="38.44140625" style="309" customWidth="1"/>
    <col min="5122" max="5122" width="12.88671875" style="309" customWidth="1"/>
    <col min="5123" max="5194" width="10.33203125" style="309" customWidth="1"/>
    <col min="5195" max="5376" width="8.88671875" style="309"/>
    <col min="5377" max="5377" width="38.44140625" style="309" customWidth="1"/>
    <col min="5378" max="5378" width="12.88671875" style="309" customWidth="1"/>
    <col min="5379" max="5450" width="10.33203125" style="309" customWidth="1"/>
    <col min="5451" max="5632" width="8.88671875" style="309"/>
    <col min="5633" max="5633" width="38.44140625" style="309" customWidth="1"/>
    <col min="5634" max="5634" width="12.88671875" style="309" customWidth="1"/>
    <col min="5635" max="5706" width="10.33203125" style="309" customWidth="1"/>
    <col min="5707" max="5888" width="8.88671875" style="309"/>
    <col min="5889" max="5889" width="38.44140625" style="309" customWidth="1"/>
    <col min="5890" max="5890" width="12.88671875" style="309" customWidth="1"/>
    <col min="5891" max="5962" width="10.33203125" style="309" customWidth="1"/>
    <col min="5963" max="6144" width="8.88671875" style="309"/>
    <col min="6145" max="6145" width="38.44140625" style="309" customWidth="1"/>
    <col min="6146" max="6146" width="12.88671875" style="309" customWidth="1"/>
    <col min="6147" max="6218" width="10.33203125" style="309" customWidth="1"/>
    <col min="6219" max="6400" width="8.88671875" style="309"/>
    <col min="6401" max="6401" width="38.44140625" style="309" customWidth="1"/>
    <col min="6402" max="6402" width="12.88671875" style="309" customWidth="1"/>
    <col min="6403" max="6474" width="10.33203125" style="309" customWidth="1"/>
    <col min="6475" max="6656" width="8.88671875" style="309"/>
    <col min="6657" max="6657" width="38.44140625" style="309" customWidth="1"/>
    <col min="6658" max="6658" width="12.88671875" style="309" customWidth="1"/>
    <col min="6659" max="6730" width="10.33203125" style="309" customWidth="1"/>
    <col min="6731" max="6912" width="8.88671875" style="309"/>
    <col min="6913" max="6913" width="38.44140625" style="309" customWidth="1"/>
    <col min="6914" max="6914" width="12.88671875" style="309" customWidth="1"/>
    <col min="6915" max="6986" width="10.33203125" style="309" customWidth="1"/>
    <col min="6987" max="7168" width="8.88671875" style="309"/>
    <col min="7169" max="7169" width="38.44140625" style="309" customWidth="1"/>
    <col min="7170" max="7170" width="12.88671875" style="309" customWidth="1"/>
    <col min="7171" max="7242" width="10.33203125" style="309" customWidth="1"/>
    <col min="7243" max="7424" width="8.88671875" style="309"/>
    <col min="7425" max="7425" width="38.44140625" style="309" customWidth="1"/>
    <col min="7426" max="7426" width="12.88671875" style="309" customWidth="1"/>
    <col min="7427" max="7498" width="10.33203125" style="309" customWidth="1"/>
    <col min="7499" max="7680" width="8.88671875" style="309"/>
    <col min="7681" max="7681" width="38.44140625" style="309" customWidth="1"/>
    <col min="7682" max="7682" width="12.88671875" style="309" customWidth="1"/>
    <col min="7683" max="7754" width="10.33203125" style="309" customWidth="1"/>
    <col min="7755" max="7936" width="8.88671875" style="309"/>
    <col min="7937" max="7937" width="38.44140625" style="309" customWidth="1"/>
    <col min="7938" max="7938" width="12.88671875" style="309" customWidth="1"/>
    <col min="7939" max="8010" width="10.33203125" style="309" customWidth="1"/>
    <col min="8011" max="8192" width="8.88671875" style="309"/>
    <col min="8193" max="8193" width="38.44140625" style="309" customWidth="1"/>
    <col min="8194" max="8194" width="12.88671875" style="309" customWidth="1"/>
    <col min="8195" max="8266" width="10.33203125" style="309" customWidth="1"/>
    <col min="8267" max="8448" width="8.88671875" style="309"/>
    <col min="8449" max="8449" width="38.44140625" style="309" customWidth="1"/>
    <col min="8450" max="8450" width="12.88671875" style="309" customWidth="1"/>
    <col min="8451" max="8522" width="10.33203125" style="309" customWidth="1"/>
    <col min="8523" max="8704" width="8.88671875" style="309"/>
    <col min="8705" max="8705" width="38.44140625" style="309" customWidth="1"/>
    <col min="8706" max="8706" width="12.88671875" style="309" customWidth="1"/>
    <col min="8707" max="8778" width="10.33203125" style="309" customWidth="1"/>
    <col min="8779" max="8960" width="8.88671875" style="309"/>
    <col min="8961" max="8961" width="38.44140625" style="309" customWidth="1"/>
    <col min="8962" max="8962" width="12.88671875" style="309" customWidth="1"/>
    <col min="8963" max="9034" width="10.33203125" style="309" customWidth="1"/>
    <col min="9035" max="9216" width="8.88671875" style="309"/>
    <col min="9217" max="9217" width="38.44140625" style="309" customWidth="1"/>
    <col min="9218" max="9218" width="12.88671875" style="309" customWidth="1"/>
    <col min="9219" max="9290" width="10.33203125" style="309" customWidth="1"/>
    <col min="9291" max="9472" width="8.88671875" style="309"/>
    <col min="9473" max="9473" width="38.44140625" style="309" customWidth="1"/>
    <col min="9474" max="9474" width="12.88671875" style="309" customWidth="1"/>
    <col min="9475" max="9546" width="10.33203125" style="309" customWidth="1"/>
    <col min="9547" max="9728" width="8.88671875" style="309"/>
    <col min="9729" max="9729" width="38.44140625" style="309" customWidth="1"/>
    <col min="9730" max="9730" width="12.88671875" style="309" customWidth="1"/>
    <col min="9731" max="9802" width="10.33203125" style="309" customWidth="1"/>
    <col min="9803" max="9984" width="8.88671875" style="309"/>
    <col min="9985" max="9985" width="38.44140625" style="309" customWidth="1"/>
    <col min="9986" max="9986" width="12.88671875" style="309" customWidth="1"/>
    <col min="9987" max="10058" width="10.33203125" style="309" customWidth="1"/>
    <col min="10059" max="10240" width="8.88671875" style="309"/>
    <col min="10241" max="10241" width="38.44140625" style="309" customWidth="1"/>
    <col min="10242" max="10242" width="12.88671875" style="309" customWidth="1"/>
    <col min="10243" max="10314" width="10.33203125" style="309" customWidth="1"/>
    <col min="10315" max="10496" width="8.88671875" style="309"/>
    <col min="10497" max="10497" width="38.44140625" style="309" customWidth="1"/>
    <col min="10498" max="10498" width="12.88671875" style="309" customWidth="1"/>
    <col min="10499" max="10570" width="10.33203125" style="309" customWidth="1"/>
    <col min="10571" max="10752" width="8.88671875" style="309"/>
    <col min="10753" max="10753" width="38.44140625" style="309" customWidth="1"/>
    <col min="10754" max="10754" width="12.88671875" style="309" customWidth="1"/>
    <col min="10755" max="10826" width="10.33203125" style="309" customWidth="1"/>
    <col min="10827" max="11008" width="8.88671875" style="309"/>
    <col min="11009" max="11009" width="38.44140625" style="309" customWidth="1"/>
    <col min="11010" max="11010" width="12.88671875" style="309" customWidth="1"/>
    <col min="11011" max="11082" width="10.33203125" style="309" customWidth="1"/>
    <col min="11083" max="11264" width="8.88671875" style="309"/>
    <col min="11265" max="11265" width="38.44140625" style="309" customWidth="1"/>
    <col min="11266" max="11266" width="12.88671875" style="309" customWidth="1"/>
    <col min="11267" max="11338" width="10.33203125" style="309" customWidth="1"/>
    <col min="11339" max="11520" width="8.88671875" style="309"/>
    <col min="11521" max="11521" width="38.44140625" style="309" customWidth="1"/>
    <col min="11522" max="11522" width="12.88671875" style="309" customWidth="1"/>
    <col min="11523" max="11594" width="10.33203125" style="309" customWidth="1"/>
    <col min="11595" max="11776" width="8.88671875" style="309"/>
    <col min="11777" max="11777" width="38.44140625" style="309" customWidth="1"/>
    <col min="11778" max="11778" width="12.88671875" style="309" customWidth="1"/>
    <col min="11779" max="11850" width="10.33203125" style="309" customWidth="1"/>
    <col min="11851" max="12032" width="8.88671875" style="309"/>
    <col min="12033" max="12033" width="38.44140625" style="309" customWidth="1"/>
    <col min="12034" max="12034" width="12.88671875" style="309" customWidth="1"/>
    <col min="12035" max="12106" width="10.33203125" style="309" customWidth="1"/>
    <col min="12107" max="12288" width="8.88671875" style="309"/>
    <col min="12289" max="12289" width="38.44140625" style="309" customWidth="1"/>
    <col min="12290" max="12290" width="12.88671875" style="309" customWidth="1"/>
    <col min="12291" max="12362" width="10.33203125" style="309" customWidth="1"/>
    <col min="12363" max="12544" width="8.88671875" style="309"/>
    <col min="12545" max="12545" width="38.44140625" style="309" customWidth="1"/>
    <col min="12546" max="12546" width="12.88671875" style="309" customWidth="1"/>
    <col min="12547" max="12618" width="10.33203125" style="309" customWidth="1"/>
    <col min="12619" max="12800" width="8.88671875" style="309"/>
    <col min="12801" max="12801" width="38.44140625" style="309" customWidth="1"/>
    <col min="12802" max="12802" width="12.88671875" style="309" customWidth="1"/>
    <col min="12803" max="12874" width="10.33203125" style="309" customWidth="1"/>
    <col min="12875" max="13056" width="8.88671875" style="309"/>
    <col min="13057" max="13057" width="38.44140625" style="309" customWidth="1"/>
    <col min="13058" max="13058" width="12.88671875" style="309" customWidth="1"/>
    <col min="13059" max="13130" width="10.33203125" style="309" customWidth="1"/>
    <col min="13131" max="13312" width="8.88671875" style="309"/>
    <col min="13313" max="13313" width="38.44140625" style="309" customWidth="1"/>
    <col min="13314" max="13314" width="12.88671875" style="309" customWidth="1"/>
    <col min="13315" max="13386" width="10.33203125" style="309" customWidth="1"/>
    <col min="13387" max="13568" width="8.88671875" style="309"/>
    <col min="13569" max="13569" width="38.44140625" style="309" customWidth="1"/>
    <col min="13570" max="13570" width="12.88671875" style="309" customWidth="1"/>
    <col min="13571" max="13642" width="10.33203125" style="309" customWidth="1"/>
    <col min="13643" max="13824" width="8.88671875" style="309"/>
    <col min="13825" max="13825" width="38.44140625" style="309" customWidth="1"/>
    <col min="13826" max="13826" width="12.88671875" style="309" customWidth="1"/>
    <col min="13827" max="13898" width="10.33203125" style="309" customWidth="1"/>
    <col min="13899" max="14080" width="8.88671875" style="309"/>
    <col min="14081" max="14081" width="38.44140625" style="309" customWidth="1"/>
    <col min="14082" max="14082" width="12.88671875" style="309" customWidth="1"/>
    <col min="14083" max="14154" width="10.33203125" style="309" customWidth="1"/>
    <col min="14155" max="14336" width="8.88671875" style="309"/>
    <col min="14337" max="14337" width="38.44140625" style="309" customWidth="1"/>
    <col min="14338" max="14338" width="12.88671875" style="309" customWidth="1"/>
    <col min="14339" max="14410" width="10.33203125" style="309" customWidth="1"/>
    <col min="14411" max="14592" width="8.88671875" style="309"/>
    <col min="14593" max="14593" width="38.44140625" style="309" customWidth="1"/>
    <col min="14594" max="14594" width="12.88671875" style="309" customWidth="1"/>
    <col min="14595" max="14666" width="10.33203125" style="309" customWidth="1"/>
    <col min="14667" max="14848" width="8.88671875" style="309"/>
    <col min="14849" max="14849" width="38.44140625" style="309" customWidth="1"/>
    <col min="14850" max="14850" width="12.88671875" style="309" customWidth="1"/>
    <col min="14851" max="14922" width="10.33203125" style="309" customWidth="1"/>
    <col min="14923" max="15104" width="8.88671875" style="309"/>
    <col min="15105" max="15105" width="38.44140625" style="309" customWidth="1"/>
    <col min="15106" max="15106" width="12.88671875" style="309" customWidth="1"/>
    <col min="15107" max="15178" width="10.33203125" style="309" customWidth="1"/>
    <col min="15179" max="15360" width="8.88671875" style="309"/>
    <col min="15361" max="15361" width="38.44140625" style="309" customWidth="1"/>
    <col min="15362" max="15362" width="12.88671875" style="309" customWidth="1"/>
    <col min="15363" max="15434" width="10.33203125" style="309" customWidth="1"/>
    <col min="15435" max="15616" width="8.88671875" style="309"/>
    <col min="15617" max="15617" width="38.44140625" style="309" customWidth="1"/>
    <col min="15618" max="15618" width="12.88671875" style="309" customWidth="1"/>
    <col min="15619" max="15690" width="10.33203125" style="309" customWidth="1"/>
    <col min="15691" max="15872" width="8.88671875" style="309"/>
    <col min="15873" max="15873" width="38.44140625" style="309" customWidth="1"/>
    <col min="15874" max="15874" width="12.88671875" style="309" customWidth="1"/>
    <col min="15875" max="15946" width="10.33203125" style="309" customWidth="1"/>
    <col min="15947" max="16128" width="8.88671875" style="309"/>
    <col min="16129" max="16129" width="38.44140625" style="309" customWidth="1"/>
    <col min="16130" max="16130" width="12.88671875" style="309" customWidth="1"/>
    <col min="16131" max="16202" width="10.33203125" style="309" customWidth="1"/>
    <col min="16203" max="16384" width="8.88671875" style="309"/>
  </cols>
  <sheetData>
    <row r="1" spans="1:75" ht="17.399999999999999">
      <c r="A1" s="460" t="s">
        <v>22</v>
      </c>
      <c r="B1" s="461"/>
    </row>
    <row r="2" spans="1:75" ht="15.6">
      <c r="A2" s="462" t="s">
        <v>615</v>
      </c>
      <c r="B2" s="463"/>
    </row>
    <row r="3" spans="1:75" ht="14.4" thickBot="1">
      <c r="A3" s="464" t="s">
        <v>23</v>
      </c>
      <c r="B3" s="465"/>
    </row>
    <row r="6" spans="1:75">
      <c r="AW6" s="311" t="s">
        <v>24</v>
      </c>
      <c r="AX6" s="312" t="s">
        <v>24</v>
      </c>
      <c r="AY6" s="312" t="s">
        <v>24</v>
      </c>
      <c r="AZ6" s="312" t="s">
        <v>24</v>
      </c>
      <c r="BA6" s="313" t="s">
        <v>25</v>
      </c>
      <c r="BB6" s="313" t="s">
        <v>25</v>
      </c>
      <c r="BC6" s="313" t="s">
        <v>25</v>
      </c>
      <c r="BD6" s="313" t="s">
        <v>25</v>
      </c>
      <c r="BE6" s="314" t="s">
        <v>26</v>
      </c>
      <c r="BF6" s="314" t="s">
        <v>26</v>
      </c>
      <c r="BG6" s="314" t="s">
        <v>26</v>
      </c>
      <c r="BH6" s="314" t="s">
        <v>26</v>
      </c>
      <c r="BI6" s="315" t="s">
        <v>27</v>
      </c>
      <c r="BJ6" s="315" t="s">
        <v>27</v>
      </c>
      <c r="BK6" s="315" t="s">
        <v>27</v>
      </c>
      <c r="BL6" s="315" t="s">
        <v>27</v>
      </c>
      <c r="BM6" s="316" t="s">
        <v>616</v>
      </c>
      <c r="BN6" s="316" t="s">
        <v>616</v>
      </c>
      <c r="BO6" s="316" t="s">
        <v>616</v>
      </c>
      <c r="BP6" s="316" t="s">
        <v>616</v>
      </c>
      <c r="BQ6" s="317" t="s">
        <v>617</v>
      </c>
      <c r="BR6" s="317" t="s">
        <v>617</v>
      </c>
      <c r="BS6" s="317" t="s">
        <v>617</v>
      </c>
      <c r="BT6" s="317" t="s">
        <v>617</v>
      </c>
    </row>
    <row r="7" spans="1:75" s="310" customFormat="1">
      <c r="B7" s="310" t="s">
        <v>28</v>
      </c>
      <c r="C7" s="318" t="s">
        <v>29</v>
      </c>
      <c r="D7" s="318" t="s">
        <v>30</v>
      </c>
      <c r="E7" s="318" t="s">
        <v>31</v>
      </c>
      <c r="F7" s="318" t="s">
        <v>32</v>
      </c>
      <c r="G7" s="318" t="s">
        <v>33</v>
      </c>
      <c r="H7" s="318" t="s">
        <v>34</v>
      </c>
      <c r="I7" s="318" t="s">
        <v>35</v>
      </c>
      <c r="J7" s="318" t="s">
        <v>36</v>
      </c>
      <c r="K7" s="318" t="s">
        <v>37</v>
      </c>
      <c r="L7" s="318" t="s">
        <v>38</v>
      </c>
      <c r="M7" s="318" t="s">
        <v>39</v>
      </c>
      <c r="N7" s="318" t="s">
        <v>40</v>
      </c>
      <c r="O7" s="318" t="s">
        <v>41</v>
      </c>
      <c r="P7" s="318" t="s">
        <v>42</v>
      </c>
      <c r="Q7" s="318" t="s">
        <v>43</v>
      </c>
      <c r="R7" s="318" t="s">
        <v>44</v>
      </c>
      <c r="S7" s="318" t="s">
        <v>45</v>
      </c>
      <c r="T7" s="318" t="s">
        <v>46</v>
      </c>
      <c r="U7" s="318" t="s">
        <v>47</v>
      </c>
      <c r="V7" s="318" t="s">
        <v>48</v>
      </c>
      <c r="W7" s="318" t="s">
        <v>49</v>
      </c>
      <c r="X7" s="318" t="s">
        <v>50</v>
      </c>
      <c r="Y7" s="318" t="s">
        <v>51</v>
      </c>
      <c r="Z7" s="318" t="s">
        <v>52</v>
      </c>
      <c r="AA7" s="318" t="s">
        <v>53</v>
      </c>
      <c r="AB7" s="318" t="s">
        <v>54</v>
      </c>
      <c r="AC7" s="318" t="s">
        <v>55</v>
      </c>
      <c r="AD7" s="318" t="s">
        <v>56</v>
      </c>
      <c r="AE7" s="318" t="s">
        <v>57</v>
      </c>
      <c r="AF7" s="318" t="s">
        <v>58</v>
      </c>
      <c r="AG7" s="318" t="s">
        <v>59</v>
      </c>
      <c r="AH7" s="318" t="s">
        <v>60</v>
      </c>
      <c r="AI7" s="318" t="s">
        <v>61</v>
      </c>
      <c r="AJ7" s="318" t="s">
        <v>62</v>
      </c>
      <c r="AK7" s="318" t="s">
        <v>63</v>
      </c>
      <c r="AL7" s="318" t="s">
        <v>64</v>
      </c>
      <c r="AM7" s="318" t="s">
        <v>65</v>
      </c>
      <c r="AN7" s="318" t="s">
        <v>66</v>
      </c>
      <c r="AO7" s="318" t="s">
        <v>67</v>
      </c>
      <c r="AP7" s="318" t="s">
        <v>68</v>
      </c>
      <c r="AQ7" s="318" t="s">
        <v>69</v>
      </c>
      <c r="AR7" s="318" t="s">
        <v>70</v>
      </c>
      <c r="AS7" s="318" t="s">
        <v>71</v>
      </c>
      <c r="AT7" s="318" t="s">
        <v>72</v>
      </c>
      <c r="AU7" s="310" t="s">
        <v>73</v>
      </c>
      <c r="AV7" s="310" t="s">
        <v>74</v>
      </c>
      <c r="AW7" s="310" t="s">
        <v>75</v>
      </c>
      <c r="AX7" s="310" t="s">
        <v>76</v>
      </c>
      <c r="AY7" s="310" t="s">
        <v>77</v>
      </c>
      <c r="AZ7" s="310" t="s">
        <v>78</v>
      </c>
      <c r="BA7" s="310" t="s">
        <v>79</v>
      </c>
      <c r="BB7" s="310" t="s">
        <v>80</v>
      </c>
      <c r="BC7" s="310" t="s">
        <v>81</v>
      </c>
      <c r="BD7" s="310" t="s">
        <v>82</v>
      </c>
      <c r="BE7" s="310" t="s">
        <v>83</v>
      </c>
      <c r="BF7" s="310" t="s">
        <v>84</v>
      </c>
      <c r="BG7" s="310" t="s">
        <v>85</v>
      </c>
      <c r="BH7" s="310" t="s">
        <v>86</v>
      </c>
      <c r="BI7" s="310" t="s">
        <v>87</v>
      </c>
      <c r="BJ7" s="310" t="s">
        <v>88</v>
      </c>
      <c r="BK7" s="310" t="s">
        <v>89</v>
      </c>
      <c r="BL7" s="310" t="s">
        <v>90</v>
      </c>
      <c r="BM7" s="310" t="s">
        <v>91</v>
      </c>
      <c r="BN7" s="310" t="s">
        <v>92</v>
      </c>
      <c r="BO7" s="310" t="s">
        <v>93</v>
      </c>
      <c r="BP7" s="310" t="s">
        <v>94</v>
      </c>
      <c r="BQ7" s="310" t="s">
        <v>95</v>
      </c>
      <c r="BR7" s="310" t="s">
        <v>96</v>
      </c>
      <c r="BS7" s="310" t="s">
        <v>97</v>
      </c>
      <c r="BT7" s="310" t="s">
        <v>98</v>
      </c>
      <c r="BU7" s="310" t="s">
        <v>99</v>
      </c>
      <c r="BV7" s="310" t="s">
        <v>100</v>
      </c>
      <c r="BW7" s="310" t="s">
        <v>101</v>
      </c>
    </row>
    <row r="8" spans="1:75">
      <c r="A8" s="310" t="s">
        <v>102</v>
      </c>
      <c r="B8" s="310" t="s">
        <v>103</v>
      </c>
      <c r="C8" s="319">
        <v>2.0350000000000001</v>
      </c>
      <c r="D8" s="319">
        <v>2.06</v>
      </c>
      <c r="E8" s="319">
        <v>2.0640000000000001</v>
      </c>
      <c r="F8" s="319">
        <v>2.0870000000000002</v>
      </c>
      <c r="G8" s="319">
        <v>2.1040000000000001</v>
      </c>
      <c r="H8" s="319">
        <v>2.1150000000000002</v>
      </c>
      <c r="I8" s="319">
        <v>2.1480000000000001</v>
      </c>
      <c r="J8" s="319">
        <v>2.169</v>
      </c>
      <c r="K8" s="319">
        <v>2.1869999999999998</v>
      </c>
      <c r="L8" s="319">
        <v>2.214</v>
      </c>
      <c r="M8" s="319">
        <v>2.2330000000000001</v>
      </c>
      <c r="N8" s="319">
        <v>2.2210000000000001</v>
      </c>
      <c r="O8" s="319">
        <v>2.234</v>
      </c>
      <c r="P8" s="319">
        <v>2.2599999999999998</v>
      </c>
      <c r="Q8" s="319">
        <v>2.274</v>
      </c>
      <c r="R8" s="319">
        <v>2.3010000000000002</v>
      </c>
      <c r="S8" s="319">
        <v>2.3210000000000002</v>
      </c>
      <c r="T8" s="319">
        <v>2.3620000000000001</v>
      </c>
      <c r="U8" s="319">
        <v>2.4020000000000001</v>
      </c>
      <c r="V8" s="319">
        <v>2.351</v>
      </c>
      <c r="W8" s="319">
        <v>2.3439999999999999</v>
      </c>
      <c r="X8" s="319">
        <v>2.3479999999999999</v>
      </c>
      <c r="Y8" s="319">
        <v>2.3690000000000002</v>
      </c>
      <c r="Z8" s="319">
        <v>2.383</v>
      </c>
      <c r="AA8" s="319">
        <v>2.383</v>
      </c>
      <c r="AB8" s="319">
        <v>2.3839999999999999</v>
      </c>
      <c r="AC8" s="319">
        <v>2.399</v>
      </c>
      <c r="AD8" s="319">
        <v>2.4220000000000002</v>
      </c>
      <c r="AE8" s="319">
        <v>2.4350000000000001</v>
      </c>
      <c r="AF8" s="319">
        <v>2.4780000000000002</v>
      </c>
      <c r="AG8" s="319">
        <v>2.4889999999999999</v>
      </c>
      <c r="AH8" s="319">
        <v>2.4969999999999999</v>
      </c>
      <c r="AI8" s="319">
        <v>2.5169999999999999</v>
      </c>
      <c r="AJ8" s="319">
        <v>2.52</v>
      </c>
      <c r="AK8" s="319">
        <v>2.5299999999999998</v>
      </c>
      <c r="AL8" s="319">
        <v>2.5489999999999999</v>
      </c>
      <c r="AM8" s="319">
        <v>2.5579999999999998</v>
      </c>
      <c r="AN8" s="319">
        <v>2.5539999999999998</v>
      </c>
      <c r="AO8" s="319">
        <v>2.5739999999999998</v>
      </c>
      <c r="AP8" s="319">
        <v>2.589</v>
      </c>
      <c r="AQ8" s="319">
        <v>2.601</v>
      </c>
      <c r="AR8" s="319">
        <v>2.6070000000000002</v>
      </c>
      <c r="AS8" s="319">
        <v>2.6139999999999999</v>
      </c>
      <c r="AT8" s="319">
        <v>2.617</v>
      </c>
      <c r="AU8" s="319">
        <v>2.6190000000000002</v>
      </c>
      <c r="AV8" s="319">
        <v>2.6230000000000002</v>
      </c>
      <c r="AW8" s="319">
        <v>2.621</v>
      </c>
      <c r="AX8" s="319">
        <v>2.629</v>
      </c>
      <c r="AY8" s="319">
        <v>2.6320000000000001</v>
      </c>
      <c r="AZ8" s="319">
        <v>2.6459999999999999</v>
      </c>
      <c r="BA8" s="319">
        <v>2.6659999999999999</v>
      </c>
      <c r="BB8" s="319">
        <v>2.6779999999999999</v>
      </c>
      <c r="BC8" s="319">
        <v>2.6960000000000002</v>
      </c>
      <c r="BD8" s="319">
        <v>2.694</v>
      </c>
      <c r="BE8" s="319">
        <v>2.7090000000000001</v>
      </c>
      <c r="BF8" s="319">
        <v>2.7240000000000002</v>
      </c>
      <c r="BG8" s="319">
        <v>2.7349999999999999</v>
      </c>
      <c r="BH8" s="319">
        <v>2.7440000000000002</v>
      </c>
      <c r="BI8" s="319">
        <v>2.76</v>
      </c>
      <c r="BJ8" s="319">
        <v>2.7759999999999998</v>
      </c>
      <c r="BK8" s="319">
        <v>2.7909999999999999</v>
      </c>
      <c r="BL8" s="319">
        <v>2.8090000000000002</v>
      </c>
      <c r="BM8" s="319">
        <v>2.8239999999999998</v>
      </c>
      <c r="BN8" s="319">
        <v>2.8460000000000001</v>
      </c>
      <c r="BO8" s="319">
        <v>2.8660000000000001</v>
      </c>
      <c r="BP8" s="319">
        <v>2.8849999999999998</v>
      </c>
      <c r="BQ8" s="319">
        <v>2.9049999999999998</v>
      </c>
      <c r="BR8" s="319">
        <v>2.9239999999999999</v>
      </c>
      <c r="BS8" s="319">
        <v>2.9420000000000002</v>
      </c>
      <c r="BT8" s="319">
        <v>2.96</v>
      </c>
      <c r="BU8" s="319">
        <v>2.9790000000000001</v>
      </c>
      <c r="BV8" s="319">
        <v>2.9980000000000002</v>
      </c>
    </row>
    <row r="9" spans="1:75">
      <c r="A9" s="310" t="s">
        <v>104</v>
      </c>
      <c r="B9" s="310" t="s">
        <v>105</v>
      </c>
      <c r="C9" s="319">
        <v>2.0350000000000001</v>
      </c>
      <c r="D9" s="319">
        <v>2.06</v>
      </c>
      <c r="E9" s="319">
        <v>2.0640000000000001</v>
      </c>
      <c r="F9" s="319">
        <v>2.0870000000000002</v>
      </c>
      <c r="G9" s="319">
        <v>2.1040000000000001</v>
      </c>
      <c r="H9" s="319">
        <v>2.1150000000000002</v>
      </c>
      <c r="I9" s="319">
        <v>2.1480000000000001</v>
      </c>
      <c r="J9" s="319">
        <v>2.169</v>
      </c>
      <c r="K9" s="319">
        <v>2.1869999999999998</v>
      </c>
      <c r="L9" s="319">
        <v>2.214</v>
      </c>
      <c r="M9" s="319">
        <v>2.2330000000000001</v>
      </c>
      <c r="N9" s="319">
        <v>2.2210000000000001</v>
      </c>
      <c r="O9" s="319">
        <v>2.234</v>
      </c>
      <c r="P9" s="319">
        <v>2.2599999999999998</v>
      </c>
      <c r="Q9" s="319">
        <v>2.274</v>
      </c>
      <c r="R9" s="319">
        <v>2.3010000000000002</v>
      </c>
      <c r="S9" s="319">
        <v>2.3210000000000002</v>
      </c>
      <c r="T9" s="319">
        <v>2.3620000000000001</v>
      </c>
      <c r="U9" s="319">
        <v>2.4020000000000001</v>
      </c>
      <c r="V9" s="319">
        <v>2.351</v>
      </c>
      <c r="W9" s="319">
        <v>2.3439999999999999</v>
      </c>
      <c r="X9" s="319">
        <v>2.3479999999999999</v>
      </c>
      <c r="Y9" s="319">
        <v>2.3690000000000002</v>
      </c>
      <c r="Z9" s="319">
        <v>2.383</v>
      </c>
      <c r="AA9" s="319">
        <v>2.383</v>
      </c>
      <c r="AB9" s="319">
        <v>2.3839999999999999</v>
      </c>
      <c r="AC9" s="319">
        <v>2.399</v>
      </c>
      <c r="AD9" s="319">
        <v>2.4220000000000002</v>
      </c>
      <c r="AE9" s="319">
        <v>2.4350000000000001</v>
      </c>
      <c r="AF9" s="319">
        <v>2.4780000000000002</v>
      </c>
      <c r="AG9" s="319">
        <v>2.4889999999999999</v>
      </c>
      <c r="AH9" s="319">
        <v>2.4969999999999999</v>
      </c>
      <c r="AI9" s="319">
        <v>2.5169999999999999</v>
      </c>
      <c r="AJ9" s="319">
        <v>2.52</v>
      </c>
      <c r="AK9" s="319">
        <v>2.5299999999999998</v>
      </c>
      <c r="AL9" s="319">
        <v>2.5489999999999999</v>
      </c>
      <c r="AM9" s="319">
        <v>2.5579999999999998</v>
      </c>
      <c r="AN9" s="319">
        <v>2.5539999999999998</v>
      </c>
      <c r="AO9" s="319">
        <v>2.5739999999999998</v>
      </c>
      <c r="AP9" s="319">
        <v>2.589</v>
      </c>
      <c r="AQ9" s="319">
        <v>2.601</v>
      </c>
      <c r="AR9" s="319">
        <v>2.6070000000000002</v>
      </c>
      <c r="AS9" s="319">
        <v>2.6139999999999999</v>
      </c>
      <c r="AT9" s="319">
        <v>2.617</v>
      </c>
      <c r="AU9" s="319">
        <v>2.6190000000000002</v>
      </c>
      <c r="AV9" s="319">
        <v>2.6230000000000002</v>
      </c>
      <c r="AW9" s="319">
        <v>2.621</v>
      </c>
      <c r="AX9" s="319">
        <v>2.629</v>
      </c>
      <c r="AY9" s="319">
        <v>2.6320000000000001</v>
      </c>
      <c r="AZ9" s="319">
        <v>2.6459999999999999</v>
      </c>
      <c r="BA9" s="319">
        <v>2.6659999999999999</v>
      </c>
      <c r="BB9" s="319">
        <v>2.6779999999999999</v>
      </c>
      <c r="BC9" s="319">
        <v>2.6960000000000002</v>
      </c>
      <c r="BD9" s="319">
        <v>2.694</v>
      </c>
      <c r="BE9" s="319">
        <v>2.7090000000000001</v>
      </c>
      <c r="BF9" s="319">
        <v>2.7240000000000002</v>
      </c>
      <c r="BG9" s="319">
        <v>2.7349999999999999</v>
      </c>
      <c r="BH9" s="319">
        <v>2.742</v>
      </c>
      <c r="BI9" s="319">
        <v>2.7549999999999999</v>
      </c>
      <c r="BJ9" s="319">
        <v>2.7690000000000001</v>
      </c>
      <c r="BK9" s="319">
        <v>2.782</v>
      </c>
      <c r="BL9" s="319">
        <v>2.798</v>
      </c>
      <c r="BM9" s="319">
        <v>2.81</v>
      </c>
      <c r="BN9" s="319">
        <v>2.831</v>
      </c>
      <c r="BO9" s="319">
        <v>2.8490000000000002</v>
      </c>
      <c r="BP9" s="319">
        <v>2.8660000000000001</v>
      </c>
      <c r="BQ9" s="319">
        <v>2.883</v>
      </c>
      <c r="BR9" s="319">
        <v>2.899</v>
      </c>
      <c r="BS9" s="319">
        <v>2.915</v>
      </c>
      <c r="BT9" s="319">
        <v>2.931</v>
      </c>
      <c r="BU9" s="319">
        <v>2.9470000000000001</v>
      </c>
      <c r="BV9" s="319">
        <v>2.9620000000000002</v>
      </c>
    </row>
    <row r="10" spans="1:75">
      <c r="A10" s="310" t="s">
        <v>106</v>
      </c>
      <c r="B10" s="310" t="s">
        <v>107</v>
      </c>
      <c r="C10" s="319">
        <v>2.0350000000000001</v>
      </c>
      <c r="D10" s="319">
        <v>2.06</v>
      </c>
      <c r="E10" s="319">
        <v>2.0640000000000001</v>
      </c>
      <c r="F10" s="319">
        <v>2.0870000000000002</v>
      </c>
      <c r="G10" s="319">
        <v>2.1040000000000001</v>
      </c>
      <c r="H10" s="319">
        <v>2.1150000000000002</v>
      </c>
      <c r="I10" s="319">
        <v>2.1480000000000001</v>
      </c>
      <c r="J10" s="319">
        <v>2.169</v>
      </c>
      <c r="K10" s="319">
        <v>2.1869999999999998</v>
      </c>
      <c r="L10" s="319">
        <v>2.214</v>
      </c>
      <c r="M10" s="319">
        <v>2.2330000000000001</v>
      </c>
      <c r="N10" s="319">
        <v>2.2210000000000001</v>
      </c>
      <c r="O10" s="319">
        <v>2.234</v>
      </c>
      <c r="P10" s="319">
        <v>2.2599999999999998</v>
      </c>
      <c r="Q10" s="319">
        <v>2.274</v>
      </c>
      <c r="R10" s="319">
        <v>2.3010000000000002</v>
      </c>
      <c r="S10" s="319">
        <v>2.3210000000000002</v>
      </c>
      <c r="T10" s="319">
        <v>2.3620000000000001</v>
      </c>
      <c r="U10" s="319">
        <v>2.4020000000000001</v>
      </c>
      <c r="V10" s="319">
        <v>2.351</v>
      </c>
      <c r="W10" s="319">
        <v>2.3439999999999999</v>
      </c>
      <c r="X10" s="319">
        <v>2.3479999999999999</v>
      </c>
      <c r="Y10" s="319">
        <v>2.3690000000000002</v>
      </c>
      <c r="Z10" s="319">
        <v>2.383</v>
      </c>
      <c r="AA10" s="319">
        <v>2.383</v>
      </c>
      <c r="AB10" s="319">
        <v>2.3839999999999999</v>
      </c>
      <c r="AC10" s="319">
        <v>2.399</v>
      </c>
      <c r="AD10" s="319">
        <v>2.4220000000000002</v>
      </c>
      <c r="AE10" s="319">
        <v>2.4350000000000001</v>
      </c>
      <c r="AF10" s="319">
        <v>2.4780000000000002</v>
      </c>
      <c r="AG10" s="319">
        <v>2.4889999999999999</v>
      </c>
      <c r="AH10" s="319">
        <v>2.4969999999999999</v>
      </c>
      <c r="AI10" s="319">
        <v>2.5169999999999999</v>
      </c>
      <c r="AJ10" s="319">
        <v>2.52</v>
      </c>
      <c r="AK10" s="319">
        <v>2.5299999999999998</v>
      </c>
      <c r="AL10" s="319">
        <v>2.5489999999999999</v>
      </c>
      <c r="AM10" s="319">
        <v>2.5579999999999998</v>
      </c>
      <c r="AN10" s="319">
        <v>2.5539999999999998</v>
      </c>
      <c r="AO10" s="319">
        <v>2.5739999999999998</v>
      </c>
      <c r="AP10" s="319">
        <v>2.589</v>
      </c>
      <c r="AQ10" s="319">
        <v>2.601</v>
      </c>
      <c r="AR10" s="319">
        <v>2.6070000000000002</v>
      </c>
      <c r="AS10" s="319">
        <v>2.6139999999999999</v>
      </c>
      <c r="AT10" s="319">
        <v>2.617</v>
      </c>
      <c r="AU10" s="319">
        <v>2.6190000000000002</v>
      </c>
      <c r="AV10" s="319">
        <v>2.6230000000000002</v>
      </c>
      <c r="AW10" s="319">
        <v>2.621</v>
      </c>
      <c r="AX10" s="319">
        <v>2.629</v>
      </c>
      <c r="AY10" s="319">
        <v>2.6320000000000001</v>
      </c>
      <c r="AZ10" s="319">
        <v>2.6459999999999999</v>
      </c>
      <c r="BA10" s="319">
        <v>2.6659999999999999</v>
      </c>
      <c r="BB10" s="319">
        <v>2.6779999999999999</v>
      </c>
      <c r="BC10" s="319">
        <v>2.6960000000000002</v>
      </c>
      <c r="BD10" s="319">
        <v>2.694</v>
      </c>
      <c r="BE10" s="319">
        <v>2.7090000000000001</v>
      </c>
      <c r="BF10" s="319">
        <v>2.7240000000000002</v>
      </c>
      <c r="BG10" s="319">
        <v>2.7349999999999999</v>
      </c>
      <c r="BH10" s="319">
        <v>2.7480000000000002</v>
      </c>
      <c r="BI10" s="319">
        <v>2.766</v>
      </c>
      <c r="BJ10" s="319">
        <v>2.7839999999999998</v>
      </c>
      <c r="BK10" s="319">
        <v>2.802</v>
      </c>
      <c r="BL10" s="319">
        <v>2.823</v>
      </c>
      <c r="BM10" s="319">
        <v>2.843</v>
      </c>
      <c r="BN10" s="319">
        <v>2.8690000000000002</v>
      </c>
      <c r="BO10" s="319">
        <v>2.895</v>
      </c>
      <c r="BP10" s="319">
        <v>2.919</v>
      </c>
      <c r="BQ10" s="319">
        <v>2.9449999999999998</v>
      </c>
      <c r="BR10" s="319">
        <v>2.97</v>
      </c>
      <c r="BS10" s="319">
        <v>2.9950000000000001</v>
      </c>
      <c r="BT10" s="319">
        <v>3.02</v>
      </c>
      <c r="BU10" s="319">
        <v>3.0470000000000002</v>
      </c>
      <c r="BV10" s="319">
        <v>3.0739999999999998</v>
      </c>
    </row>
    <row r="12" spans="1:75"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</row>
    <row r="13" spans="1:75"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BI13" s="309" t="s">
        <v>618</v>
      </c>
    </row>
    <row r="14" spans="1:75"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</row>
    <row r="15" spans="1:75"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</row>
    <row r="16" spans="1:75"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</row>
    <row r="17" spans="3:69"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BF17" s="2" t="s">
        <v>108</v>
      </c>
      <c r="BG17" s="1"/>
      <c r="BH17" s="1"/>
      <c r="BI17" s="3" t="s">
        <v>619</v>
      </c>
      <c r="BJ17" s="4"/>
      <c r="BK17" s="4"/>
      <c r="BL17" s="4"/>
      <c r="BM17" s="4"/>
      <c r="BN17" s="4"/>
      <c r="BO17" s="1"/>
      <c r="BP17" s="1"/>
      <c r="BQ17" s="1"/>
    </row>
    <row r="18" spans="3:69">
      <c r="BF18" s="322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/>
    </row>
    <row r="19" spans="3:69">
      <c r="BF19" s="7"/>
      <c r="BG19" s="8" t="s">
        <v>109</v>
      </c>
      <c r="BH19" s="9" t="s">
        <v>620</v>
      </c>
      <c r="BI19" s="9"/>
      <c r="BJ19" s="9"/>
      <c r="BK19" s="9"/>
      <c r="BL19" s="9"/>
      <c r="BM19" s="9"/>
      <c r="BN19" s="9"/>
      <c r="BO19" s="9"/>
      <c r="BP19" s="9"/>
      <c r="BQ19" s="10"/>
    </row>
    <row r="20" spans="3:69">
      <c r="BF20" s="7"/>
      <c r="BG20" s="9"/>
      <c r="BH20" s="310" t="str">
        <f>BL7</f>
        <v>2019Q2</v>
      </c>
      <c r="BI20" s="9"/>
      <c r="BJ20" s="9"/>
      <c r="BK20" s="9"/>
      <c r="BL20" s="9"/>
      <c r="BM20" s="9"/>
      <c r="BN20" s="9"/>
      <c r="BO20" s="9"/>
      <c r="BP20" s="9"/>
      <c r="BQ20" s="11" t="s">
        <v>110</v>
      </c>
    </row>
    <row r="21" spans="3:69">
      <c r="BF21" s="7"/>
      <c r="BG21" s="9"/>
      <c r="BH21" s="319">
        <f>BL9</f>
        <v>2.798</v>
      </c>
      <c r="BI21" s="9"/>
      <c r="BJ21" s="9"/>
      <c r="BK21" s="9"/>
      <c r="BL21" s="9"/>
      <c r="BM21" s="9"/>
      <c r="BN21" s="9"/>
      <c r="BO21" s="9"/>
      <c r="BP21" s="9"/>
      <c r="BQ21" s="80">
        <f>BH21</f>
        <v>2.798</v>
      </c>
    </row>
    <row r="22" spans="3:69">
      <c r="BF22" s="7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81"/>
    </row>
    <row r="23" spans="3:69">
      <c r="BF23" s="7"/>
      <c r="BG23" s="8" t="s">
        <v>111</v>
      </c>
      <c r="BH23" s="9" t="s">
        <v>621</v>
      </c>
      <c r="BI23" s="9"/>
      <c r="BJ23" s="9"/>
      <c r="BK23" s="9"/>
      <c r="BL23" s="9"/>
      <c r="BM23" s="9"/>
      <c r="BN23" s="9"/>
      <c r="BO23" s="9"/>
      <c r="BP23" s="9"/>
      <c r="BQ23" s="81"/>
    </row>
    <row r="24" spans="3:69">
      <c r="BF24" s="7"/>
      <c r="BG24" s="9"/>
      <c r="BH24" s="310" t="str">
        <f>BM7</f>
        <v>2019Q3</v>
      </c>
      <c r="BI24" s="310" t="str">
        <f t="shared" ref="BI24:BO24" si="0">BN7</f>
        <v>2019Q4</v>
      </c>
      <c r="BJ24" s="310" t="str">
        <f t="shared" si="0"/>
        <v>2020Q1</v>
      </c>
      <c r="BK24" s="310" t="str">
        <f t="shared" si="0"/>
        <v>2020Q2</v>
      </c>
      <c r="BL24" s="310" t="str">
        <f t="shared" si="0"/>
        <v>2020Q3</v>
      </c>
      <c r="BM24" s="310" t="str">
        <f t="shared" si="0"/>
        <v>2020Q4</v>
      </c>
      <c r="BN24" s="310" t="str">
        <f t="shared" si="0"/>
        <v>2021Q1</v>
      </c>
      <c r="BO24" s="310" t="str">
        <f t="shared" si="0"/>
        <v>2021Q2</v>
      </c>
      <c r="BP24" s="9"/>
      <c r="BQ24" s="81"/>
    </row>
    <row r="25" spans="3:69">
      <c r="BF25" s="7"/>
      <c r="BG25" s="9"/>
      <c r="BH25" s="319">
        <f>BM9</f>
        <v>2.81</v>
      </c>
      <c r="BI25" s="319">
        <f t="shared" ref="BI25:BO25" si="1">BN9</f>
        <v>2.831</v>
      </c>
      <c r="BJ25" s="319">
        <f t="shared" si="1"/>
        <v>2.8490000000000002</v>
      </c>
      <c r="BK25" s="319">
        <f t="shared" si="1"/>
        <v>2.8660000000000001</v>
      </c>
      <c r="BL25" s="319">
        <f t="shared" si="1"/>
        <v>2.883</v>
      </c>
      <c r="BM25" s="319">
        <f t="shared" si="1"/>
        <v>2.899</v>
      </c>
      <c r="BN25" s="319">
        <f t="shared" si="1"/>
        <v>2.915</v>
      </c>
      <c r="BO25" s="319">
        <f t="shared" si="1"/>
        <v>2.931</v>
      </c>
      <c r="BP25" s="9"/>
      <c r="BQ25" s="80">
        <f>AVERAGE(BH25:BO25)</f>
        <v>2.8730000000000002</v>
      </c>
    </row>
    <row r="26" spans="3:69">
      <c r="BF26" s="7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81"/>
    </row>
    <row r="27" spans="3:69">
      <c r="BF27" s="7"/>
      <c r="BG27" s="9"/>
      <c r="BH27" s="9"/>
      <c r="BI27" s="9"/>
      <c r="BJ27" s="9"/>
      <c r="BK27" s="9"/>
      <c r="BL27" s="9"/>
      <c r="BM27" s="9"/>
      <c r="BN27" s="9"/>
      <c r="BO27" s="9"/>
      <c r="BP27" s="12" t="s">
        <v>112</v>
      </c>
      <c r="BQ27" s="323">
        <f>(BQ25-BQ21)/BQ21</f>
        <v>2.6804860614724868E-2</v>
      </c>
    </row>
    <row r="28" spans="3:69">
      <c r="BF28" s="13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5"/>
    </row>
    <row r="29" spans="3:69"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3:69"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</sheetData>
  <mergeCells count="3">
    <mergeCell ref="A1:B1"/>
    <mergeCell ref="A2:B2"/>
    <mergeCell ref="A3:B3"/>
  </mergeCells>
  <pageMargins left="0.25" right="0.25" top="0.75" bottom="0.75" header="0.3" footer="0.3"/>
  <pageSetup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2"/>
  <sheetViews>
    <sheetView topLeftCell="A13" workbookViewId="0">
      <selection activeCell="D32" activeCellId="1" sqref="B32 D32"/>
    </sheetView>
  </sheetViews>
  <sheetFormatPr defaultColWidth="8.88671875" defaultRowHeight="14.4"/>
  <cols>
    <col min="1" max="1" width="43.33203125" style="161" bestFit="1" customWidth="1"/>
    <col min="2" max="2" width="16.33203125" style="161" bestFit="1" customWidth="1"/>
    <col min="3" max="3" width="11.109375" style="161" bestFit="1" customWidth="1"/>
    <col min="4" max="5" width="12.6640625" style="161" bestFit="1" customWidth="1"/>
    <col min="6" max="16384" width="8.88671875" style="161"/>
  </cols>
  <sheetData>
    <row r="3" spans="1:6">
      <c r="A3" s="161" t="s">
        <v>637</v>
      </c>
      <c r="B3" s="161" t="s">
        <v>638</v>
      </c>
    </row>
    <row r="4" spans="1:6">
      <c r="A4" s="161" t="s">
        <v>639</v>
      </c>
      <c r="B4" s="161" t="s">
        <v>640</v>
      </c>
      <c r="C4" s="161" t="s">
        <v>641</v>
      </c>
      <c r="D4" s="161" t="s">
        <v>268</v>
      </c>
      <c r="E4" s="161" t="s">
        <v>642</v>
      </c>
    </row>
    <row r="5" spans="1:6">
      <c r="A5" s="424" t="s">
        <v>643</v>
      </c>
      <c r="B5" s="425">
        <v>79959.73000000001</v>
      </c>
      <c r="C5" s="425"/>
      <c r="D5" s="425">
        <v>206543.80000000002</v>
      </c>
      <c r="E5" s="425">
        <v>286503.53000000003</v>
      </c>
    </row>
    <row r="6" spans="1:6">
      <c r="A6" s="424" t="s">
        <v>644</v>
      </c>
      <c r="B6" s="425"/>
      <c r="C6" s="425"/>
      <c r="D6" s="425">
        <v>335174.08000000007</v>
      </c>
      <c r="E6" s="425">
        <v>335174.08000000007</v>
      </c>
    </row>
    <row r="7" spans="1:6">
      <c r="A7" s="424" t="s">
        <v>645</v>
      </c>
      <c r="B7" s="425"/>
      <c r="C7" s="425"/>
      <c r="D7" s="425">
        <v>30421.38</v>
      </c>
      <c r="E7" s="425">
        <v>30421.38</v>
      </c>
    </row>
    <row r="8" spans="1:6">
      <c r="A8" s="424" t="s">
        <v>646</v>
      </c>
      <c r="B8" s="425"/>
      <c r="C8" s="425"/>
      <c r="D8" s="425">
        <v>27693.700000000004</v>
      </c>
      <c r="E8" s="425">
        <v>27693.700000000004</v>
      </c>
    </row>
    <row r="9" spans="1:6">
      <c r="A9" s="424" t="s">
        <v>647</v>
      </c>
      <c r="B9" s="425"/>
      <c r="C9" s="425"/>
      <c r="D9" s="425">
        <v>55860.010000000009</v>
      </c>
      <c r="E9" s="425">
        <v>55860.010000000009</v>
      </c>
    </row>
    <row r="10" spans="1:6">
      <c r="A10" s="424" t="s">
        <v>648</v>
      </c>
      <c r="B10" s="425"/>
      <c r="C10" s="425"/>
      <c r="D10" s="425">
        <v>299523.87</v>
      </c>
      <c r="E10" s="425">
        <v>299523.87</v>
      </c>
    </row>
    <row r="11" spans="1:6">
      <c r="A11" s="424" t="s">
        <v>649</v>
      </c>
      <c r="B11" s="425"/>
      <c r="C11" s="425"/>
      <c r="D11" s="425">
        <v>172474.78</v>
      </c>
      <c r="E11" s="425">
        <v>172474.78</v>
      </c>
    </row>
    <row r="12" spans="1:6">
      <c r="A12" s="424" t="s">
        <v>650</v>
      </c>
      <c r="B12" s="425"/>
      <c r="C12" s="425"/>
      <c r="D12" s="425">
        <v>49996.990000000013</v>
      </c>
      <c r="E12" s="425">
        <v>49996.990000000013</v>
      </c>
    </row>
    <row r="13" spans="1:6">
      <c r="A13" s="424" t="s">
        <v>651</v>
      </c>
      <c r="B13" s="425"/>
      <c r="C13" s="425"/>
      <c r="D13" s="425">
        <v>335329.32</v>
      </c>
      <c r="E13" s="425">
        <v>335329.32</v>
      </c>
    </row>
    <row r="14" spans="1:6">
      <c r="A14" s="424" t="s">
        <v>652</v>
      </c>
      <c r="B14" s="425"/>
      <c r="C14" s="425"/>
      <c r="D14" s="425">
        <v>188569.00999999998</v>
      </c>
      <c r="E14" s="425">
        <v>188569.00999999998</v>
      </c>
    </row>
    <row r="15" spans="1:6">
      <c r="A15" s="424" t="s">
        <v>653</v>
      </c>
      <c r="B15" s="425"/>
      <c r="C15" s="425"/>
      <c r="D15" s="425">
        <v>380395.00000000006</v>
      </c>
      <c r="E15" s="425">
        <v>380395.00000000006</v>
      </c>
    </row>
    <row r="16" spans="1:6">
      <c r="A16" s="424" t="s">
        <v>654</v>
      </c>
      <c r="B16" s="425"/>
      <c r="C16" s="425"/>
      <c r="D16" s="425">
        <v>130041.88</v>
      </c>
      <c r="E16" s="425">
        <v>130041.88</v>
      </c>
    </row>
    <row r="17" spans="1:5">
      <c r="A17" s="424" t="s">
        <v>655</v>
      </c>
      <c r="B17" s="425"/>
      <c r="C17" s="425">
        <v>151249</v>
      </c>
      <c r="D17" s="425"/>
      <c r="E17" s="425">
        <v>151249</v>
      </c>
    </row>
    <row r="18" spans="1:5">
      <c r="A18" s="424" t="s">
        <v>656</v>
      </c>
      <c r="B18" s="425"/>
      <c r="C18" s="425"/>
      <c r="D18" s="425">
        <v>61213.490000000005</v>
      </c>
      <c r="E18" s="425">
        <v>61213.490000000005</v>
      </c>
    </row>
    <row r="19" spans="1:5">
      <c r="A19" s="424" t="s">
        <v>657</v>
      </c>
      <c r="B19" s="425"/>
      <c r="C19" s="425"/>
      <c r="D19" s="425">
        <v>398517.86</v>
      </c>
      <c r="E19" s="425">
        <v>398517.86</v>
      </c>
    </row>
    <row r="20" spans="1:5">
      <c r="A20" s="424" t="s">
        <v>658</v>
      </c>
      <c r="B20" s="425"/>
      <c r="C20" s="425"/>
      <c r="D20" s="425">
        <v>25159.990000000005</v>
      </c>
      <c r="E20" s="425">
        <v>25159.990000000005</v>
      </c>
    </row>
    <row r="21" spans="1:5">
      <c r="A21" s="424" t="s">
        <v>659</v>
      </c>
      <c r="B21" s="425">
        <v>75000</v>
      </c>
      <c r="C21" s="425"/>
      <c r="D21" s="425"/>
      <c r="E21" s="425">
        <v>75000</v>
      </c>
    </row>
    <row r="22" spans="1:5">
      <c r="A22" s="424" t="s">
        <v>660</v>
      </c>
      <c r="B22" s="425"/>
      <c r="C22" s="425"/>
      <c r="D22" s="425">
        <v>152587.46999999997</v>
      </c>
      <c r="E22" s="425">
        <v>152587.46999999997</v>
      </c>
    </row>
    <row r="23" spans="1:5">
      <c r="A23" s="424" t="s">
        <v>661</v>
      </c>
      <c r="B23" s="425"/>
      <c r="C23" s="425"/>
      <c r="D23" s="425">
        <v>83621.690000000017</v>
      </c>
      <c r="E23" s="425">
        <v>83621.690000000017</v>
      </c>
    </row>
    <row r="24" spans="1:5">
      <c r="A24" s="424" t="s">
        <v>662</v>
      </c>
      <c r="B24" s="425"/>
      <c r="C24" s="425"/>
      <c r="D24" s="425">
        <v>90388.56</v>
      </c>
      <c r="E24" s="425">
        <v>90388.56</v>
      </c>
    </row>
    <row r="25" spans="1:5">
      <c r="A25" s="424" t="s">
        <v>663</v>
      </c>
      <c r="B25" s="425"/>
      <c r="C25" s="425"/>
      <c r="D25" s="425">
        <v>886770.74999999988</v>
      </c>
      <c r="E25" s="425">
        <v>886770.74999999988</v>
      </c>
    </row>
    <row r="26" spans="1:5">
      <c r="A26" s="424" t="s">
        <v>664</v>
      </c>
      <c r="B26" s="425"/>
      <c r="C26" s="425"/>
      <c r="D26" s="425">
        <v>78078.869999999981</v>
      </c>
      <c r="E26" s="425">
        <v>78078.869999999981</v>
      </c>
    </row>
    <row r="27" spans="1:5">
      <c r="A27" s="424" t="s">
        <v>665</v>
      </c>
      <c r="B27" s="425"/>
      <c r="C27" s="425"/>
      <c r="D27" s="425">
        <v>123685.77999999998</v>
      </c>
      <c r="E27" s="425">
        <v>123685.77999999998</v>
      </c>
    </row>
    <row r="28" spans="1:5">
      <c r="A28" s="424" t="s">
        <v>666</v>
      </c>
      <c r="B28" s="425"/>
      <c r="C28" s="425"/>
      <c r="D28" s="425">
        <v>20000</v>
      </c>
      <c r="E28" s="425">
        <v>20000</v>
      </c>
    </row>
    <row r="29" spans="1:5">
      <c r="A29" s="424" t="s">
        <v>667</v>
      </c>
      <c r="B29" s="425"/>
      <c r="C29" s="425">
        <v>300000</v>
      </c>
      <c r="D29" s="425"/>
      <c r="E29" s="425">
        <v>300000</v>
      </c>
    </row>
    <row r="30" spans="1:5">
      <c r="A30" s="424" t="s">
        <v>668</v>
      </c>
      <c r="B30" s="425"/>
      <c r="C30" s="425"/>
      <c r="D30" s="425">
        <v>66259.98</v>
      </c>
      <c r="E30" s="425">
        <v>66259.98</v>
      </c>
    </row>
    <row r="31" spans="1:5">
      <c r="A31" s="424" t="s">
        <v>669</v>
      </c>
      <c r="B31" s="425"/>
      <c r="C31" s="425"/>
      <c r="D31" s="425">
        <v>100803.00000000001</v>
      </c>
      <c r="E31" s="425">
        <v>100803.00000000001</v>
      </c>
    </row>
    <row r="32" spans="1:5">
      <c r="A32" s="424" t="s">
        <v>642</v>
      </c>
      <c r="B32" s="425">
        <v>154959.73000000001</v>
      </c>
      <c r="C32" s="425">
        <v>451249</v>
      </c>
      <c r="D32" s="425">
        <v>4299111.2600000007</v>
      </c>
      <c r="E32" s="425">
        <v>4905319.9900000012</v>
      </c>
    </row>
  </sheetData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72"/>
  <sheetViews>
    <sheetView topLeftCell="A40" zoomScaleNormal="100" workbookViewId="0">
      <selection activeCell="A84" sqref="A84"/>
    </sheetView>
  </sheetViews>
  <sheetFormatPr defaultColWidth="9.109375" defaultRowHeight="14.4"/>
  <cols>
    <col min="1" max="1" width="46.5546875" style="21" customWidth="1"/>
    <col min="2" max="2" width="11.5546875" style="21" customWidth="1"/>
    <col min="3" max="3" width="9" style="21" bestFit="1" customWidth="1"/>
    <col min="4" max="4" width="1.44140625" style="21" customWidth="1"/>
    <col min="5" max="5" width="11.5546875" style="21" customWidth="1"/>
    <col min="6" max="6" width="9" style="21" customWidth="1"/>
    <col min="7" max="7" width="1.44140625" style="21" customWidth="1"/>
    <col min="8" max="8" width="11.5546875" style="21" customWidth="1"/>
    <col min="9" max="9" width="9.5546875" style="21" bestFit="1" customWidth="1"/>
    <col min="10" max="10" width="1.44140625" style="21" customWidth="1"/>
    <col min="11" max="11" width="11.5546875" style="21" customWidth="1"/>
    <col min="12" max="12" width="9.5546875" style="21" bestFit="1" customWidth="1"/>
    <col min="13" max="13" width="1.44140625" style="21" customWidth="1"/>
    <col min="14" max="14" width="11.5546875" style="21" customWidth="1"/>
    <col min="15" max="15" width="9.5546875" style="21" bestFit="1" customWidth="1"/>
    <col min="16" max="16" width="1.44140625" style="21" customWidth="1"/>
    <col min="17" max="16384" width="9.109375" style="21"/>
  </cols>
  <sheetData>
    <row r="1" spans="1:17" ht="18">
      <c r="A1" s="89" t="s">
        <v>399</v>
      </c>
      <c r="B1" s="89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24"/>
    </row>
    <row r="2" spans="1:17">
      <c r="A2" s="91" t="s">
        <v>122</v>
      </c>
      <c r="B2" s="466" t="s">
        <v>118</v>
      </c>
      <c r="C2" s="466"/>
      <c r="D2" s="92"/>
      <c r="E2" s="467" t="s">
        <v>375</v>
      </c>
      <c r="F2" s="467"/>
      <c r="G2" s="93"/>
      <c r="H2" s="467" t="s">
        <v>376</v>
      </c>
      <c r="I2" s="467"/>
      <c r="J2" s="93"/>
      <c r="K2" s="467" t="s">
        <v>413</v>
      </c>
      <c r="L2" s="467"/>
      <c r="M2" s="93"/>
      <c r="N2" s="467" t="s">
        <v>414</v>
      </c>
      <c r="O2" s="467"/>
      <c r="P2" s="93"/>
    </row>
    <row r="3" spans="1:17">
      <c r="A3" s="94" t="s">
        <v>233</v>
      </c>
      <c r="B3" s="95">
        <f>SUMIF('UFR Raw Data'!$I$2:$I$803,'FY15 UFR Benchmarks'!A3,'UFR Raw Data'!$K$2:$K$803)</f>
        <v>4981894.4190000007</v>
      </c>
      <c r="C3" s="94"/>
      <c r="D3" s="94"/>
      <c r="E3" s="95">
        <f>SUMIFS('UFR Raw Data'!$K$2:$K$803,'UFR Raw Data'!$I$2:$I$803,'FY15 UFR Benchmarks'!A3,'UFR Raw Data'!$L$2:$L$803,"p")</f>
        <v>1516738.8056000001</v>
      </c>
      <c r="F3" s="90"/>
      <c r="G3" s="94"/>
      <c r="H3" s="95">
        <f>SUMIFS('UFR Raw Data'!$K$2:$K$803,'UFR Raw Data'!$I$2:$I$803,'FY15 UFR Benchmarks'!A3,'UFR Raw Data'!$L$2:$L$803,"T")</f>
        <v>2538607.2135999994</v>
      </c>
      <c r="I3" s="90"/>
      <c r="J3" s="94"/>
      <c r="K3" s="95">
        <f>SUMIFS('UFR Raw Data'!$K$2:$K$803,'UFR Raw Data'!$I$2:$I$803,'FY15 UFR Benchmarks'!A3,'UFR Raw Data'!$L$2:$L$803,"L")</f>
        <v>464030.9228</v>
      </c>
      <c r="L3" s="90"/>
      <c r="M3" s="94"/>
      <c r="N3" s="95">
        <f>SUMIFS('UFR Raw Data'!$K$2:$K$803,'UFR Raw Data'!$I$2:$I$803,'FY15 UFR Benchmarks'!A3,'UFR Raw Data'!$L$2:$L$803,"s")</f>
        <v>462517.47700000001</v>
      </c>
      <c r="O3" s="90"/>
      <c r="P3" s="94"/>
      <c r="Q3" s="165"/>
    </row>
    <row r="4" spans="1:17">
      <c r="A4" s="96" t="s">
        <v>400</v>
      </c>
      <c r="B4" s="98"/>
      <c r="C4" s="96"/>
      <c r="D4" s="97"/>
      <c r="E4" s="98"/>
      <c r="F4" s="98"/>
      <c r="G4" s="97"/>
      <c r="H4" s="98"/>
      <c r="I4" s="98"/>
      <c r="J4" s="97"/>
      <c r="K4" s="98"/>
      <c r="L4" s="98"/>
      <c r="M4" s="97"/>
      <c r="N4" s="98"/>
      <c r="O4" s="98"/>
      <c r="P4" s="97"/>
      <c r="Q4" s="165"/>
    </row>
    <row r="5" spans="1:17">
      <c r="A5" s="96" t="s">
        <v>157</v>
      </c>
      <c r="B5" s="99">
        <f>SUMIF('UFR Raw Data'!$I$2:$I$803,'FY15 UFR Benchmarks'!A5,'UFR Raw Data'!$K$2:$K$803)</f>
        <v>2242565.9390000002</v>
      </c>
      <c r="C5" s="100">
        <f>SUMIF('UFR Raw Data'!$I$2:$I$803,'FY15 UFR Benchmarks'!A5,'UFR Raw Data'!$J$2:$J$803)</f>
        <v>60.857399999999998</v>
      </c>
      <c r="D5" s="97"/>
      <c r="E5" s="99">
        <f>SUMIFS('UFR Raw Data'!$K$2:$K$803,'UFR Raw Data'!$I$2:$I$803,'FY15 UFR Benchmarks'!A5,'UFR Raw Data'!$L$2:$L$803,"p")</f>
        <v>604942.69400000002</v>
      </c>
      <c r="F5" s="96">
        <f>SUMIFS('UFR Raw Data'!$J$2:$J$803,'UFR Raw Data'!$I$2:$I$803,'FY15 UFR Benchmarks'!A5,'UFR Raw Data'!$L$2:$L$803,"p")</f>
        <v>14.659999999999998</v>
      </c>
      <c r="G5" s="97"/>
      <c r="H5" s="99">
        <f>SUMIFS('UFR Raw Data'!$K$2:$K$803,'UFR Raw Data'!$I$2:$I$803,'FY15 UFR Benchmarks'!A5,'UFR Raw Data'!$L$2:$L$803,"t")</f>
        <v>1102456.2450000001</v>
      </c>
      <c r="I5" s="101">
        <f>SUMIFS('UFR Raw Data'!$J$2:$J$803,'UFR Raw Data'!$I$2:$I$803,'FY15 UFR Benchmarks'!A5,'UFR Raw Data'!$L$2:$L$803,"t")</f>
        <v>32.757400000000004</v>
      </c>
      <c r="J5" s="97"/>
      <c r="K5" s="99">
        <f>SUMIFS('UFR Raw Data'!$K$2:$K$803,'UFR Raw Data'!$I$2:$I$803,'FY15 UFR Benchmarks'!A5,'UFR Raw Data'!$L$2:$L$803,"L")</f>
        <v>259682</v>
      </c>
      <c r="L5" s="101">
        <f>SUMIFS('UFR Raw Data'!$J$2:$J$803,'UFR Raw Data'!$I$2:$I$803,'FY15 UFR Benchmarks'!A5,'UFR Raw Data'!$L$2:$L$803,"l")</f>
        <v>7.3699999999999992</v>
      </c>
      <c r="M5" s="97"/>
      <c r="N5" s="99">
        <f>SUMIFS('UFR Raw Data'!$K$2:$K$803,'UFR Raw Data'!$I$2:$I$803,'FY15 UFR Benchmarks'!A5,'UFR Raw Data'!$L$2:$L$803,"s")</f>
        <v>275485</v>
      </c>
      <c r="O5" s="101">
        <f>SUMIFS('UFR Raw Data'!$J$2:$J$803,'UFR Raw Data'!$I$2:$I$803,'FY15 UFR Benchmarks'!A5,'UFR Raw Data'!$L$2:$L$803,"s")</f>
        <v>6.07</v>
      </c>
      <c r="P5" s="97"/>
      <c r="Q5" s="165"/>
    </row>
    <row r="6" spans="1:17" hidden="1">
      <c r="A6" s="102" t="s">
        <v>121</v>
      </c>
      <c r="B6" s="85"/>
      <c r="C6" s="85"/>
      <c r="D6" s="103"/>
      <c r="E6" s="85"/>
      <c r="F6" s="85"/>
      <c r="G6" s="103"/>
      <c r="H6" s="85"/>
      <c r="I6" s="85"/>
      <c r="J6" s="103"/>
      <c r="K6" s="85"/>
      <c r="L6" s="85"/>
      <c r="M6" s="103"/>
      <c r="N6" s="85"/>
      <c r="O6" s="85"/>
      <c r="P6" s="103"/>
      <c r="Q6" s="165"/>
    </row>
    <row r="7" spans="1:17" hidden="1">
      <c r="A7" s="20" t="s">
        <v>1</v>
      </c>
      <c r="B7" s="104">
        <f>SUMIF('UFR Raw Data'!$I$2:$I$803,'FY15 UFR Benchmarks'!A7,'UFR Raw Data'!$K$2:$K$803)</f>
        <v>339215</v>
      </c>
      <c r="C7" s="105">
        <f>SUMIF('UFR Raw Data'!$I$2:$I$803,'FY15 UFR Benchmarks'!A7,'UFR Raw Data'!$J$2:$J$803)</f>
        <v>5.636400000000001</v>
      </c>
      <c r="D7" s="103"/>
      <c r="E7" s="104">
        <f>SUMIFS('UFR Raw Data'!$K$2:$K$803,'UFR Raw Data'!$I$2:$I$803,'FY15 UFR Benchmarks'!A7,'UFR Raw Data'!$L$2:$L$803,"p")</f>
        <v>121078</v>
      </c>
      <c r="F7" s="105">
        <f>SUMIFS('UFR Raw Data'!$J$2:$J$803,'UFR Raw Data'!$I$2:$I$803,'FY15 UFR Benchmarks'!A7,'UFR Raw Data'!$L$2:$L$803,"p")</f>
        <v>1.88</v>
      </c>
      <c r="G7" s="103"/>
      <c r="H7" s="104">
        <f>SUMIFS('UFR Raw Data'!$K$2:$K$803,'UFR Raw Data'!$I$2:$I$803,'FY15 UFR Benchmarks'!A7,'UFR Raw Data'!$L$2:$L$803,"t")</f>
        <v>148018</v>
      </c>
      <c r="I7" s="105">
        <f>SUMIFS('UFR Raw Data'!$J$2:$J$803,'UFR Raw Data'!$I$2:$I$803,'FY15 UFR Benchmarks'!A7,'UFR Raw Data'!$L$2:$L$803,"t")</f>
        <v>2.3263999999999996</v>
      </c>
      <c r="J7" s="103"/>
      <c r="K7" s="104">
        <f>SUMIFS('UFR Raw Data'!$K$2:$K$803,'UFR Raw Data'!$I$2:$I$803,'FY15 UFR Benchmarks'!A7,'UFR Raw Data'!$L$2:$L$803,"l")</f>
        <v>39758</v>
      </c>
      <c r="L7" s="105">
        <f>SUMIFS('UFR Raw Data'!$J$2:$J$803,'UFR Raw Data'!$I$2:$I$803,'FY15 UFR Benchmarks'!A7,'UFR Raw Data'!$L$2:$L$803,"l")</f>
        <v>1.04</v>
      </c>
      <c r="M7" s="103"/>
      <c r="N7" s="104">
        <f>SUMIFS('UFR Raw Data'!$K$2:$K$803,'UFR Raw Data'!$I$2:$I$803,'FY15 UFR Benchmarks'!A7,'UFR Raw Data'!$L$2:$L$803,"s")</f>
        <v>30361</v>
      </c>
      <c r="O7" s="105">
        <f>SUMIFS('UFR Raw Data'!$J$2:$J$803,'UFR Raw Data'!$I$2:$I$803,'FY15 UFR Benchmarks'!A7,'UFR Raw Data'!$L$2:$L$803,"s")</f>
        <v>0.39</v>
      </c>
      <c r="P7" s="103"/>
      <c r="Q7" s="165"/>
    </row>
    <row r="8" spans="1:17" hidden="1">
      <c r="A8" s="118" t="s">
        <v>3</v>
      </c>
      <c r="B8" s="104">
        <f>SUMIF('UFR Raw Data'!$I$2:$I$803,'FY15 UFR Benchmarks'!A8,'UFR Raw Data'!$K$2:$K$803)</f>
        <v>74819</v>
      </c>
      <c r="C8" s="105">
        <f>SUMIF('UFR Raw Data'!$I$2:$I$803,'FY15 UFR Benchmarks'!A8,'UFR Raw Data'!$J$2:$J$803)</f>
        <v>0.8</v>
      </c>
      <c r="D8" s="103"/>
      <c r="E8" s="104">
        <f>SUMIFS('UFR Raw Data'!$K$2:$K$803,'UFR Raw Data'!$I$2:$I$803,'FY15 UFR Benchmarks'!A8,'UFR Raw Data'!$L$2:$L$803,"p")</f>
        <v>43989</v>
      </c>
      <c r="F8" s="105">
        <f>SUMIFS('UFR Raw Data'!$J$2:$J$803,'UFR Raw Data'!$I$2:$I$803,'FY15 UFR Benchmarks'!A8,'UFR Raw Data'!$L$2:$L$803,"p")</f>
        <v>0.47</v>
      </c>
      <c r="G8" s="103"/>
      <c r="H8" s="104">
        <f>SUMIFS('UFR Raw Data'!$K$2:$K$803,'UFR Raw Data'!$I$2:$I$803,'FY15 UFR Benchmarks'!A8,'UFR Raw Data'!$L$2:$L$803,"t")</f>
        <v>20755</v>
      </c>
      <c r="I8" s="105">
        <f>SUMIFS('UFR Raw Data'!$J$2:$J$803,'UFR Raw Data'!$I$2:$I$803,'FY15 UFR Benchmarks'!A8,'UFR Raw Data'!$L$2:$L$803,"t")</f>
        <v>0.23</v>
      </c>
      <c r="J8" s="103"/>
      <c r="K8" s="104">
        <f>SUMIFS('UFR Raw Data'!$K$2:$K$803,'UFR Raw Data'!$I$2:$I$803,'FY15 UFR Benchmarks'!A8,'UFR Raw Data'!$L$2:$L$803,"l")</f>
        <v>10075</v>
      </c>
      <c r="L8" s="105">
        <f>SUMIFS('UFR Raw Data'!$J$2:$J$803,'UFR Raw Data'!$I$2:$I$803,'FY15 UFR Benchmarks'!A8,'UFR Raw Data'!$L$2:$L$803,"l")</f>
        <v>0.1</v>
      </c>
      <c r="M8" s="103"/>
      <c r="N8" s="104">
        <f>SUMIFS('UFR Raw Data'!$K$2:$K$803,'UFR Raw Data'!$I$2:$I$803,'FY15 UFR Benchmarks'!A8,'UFR Raw Data'!$L$2:$L$803,"s")</f>
        <v>0</v>
      </c>
      <c r="O8" s="105">
        <f>SUMIFS('UFR Raw Data'!$J$2:$J$803,'UFR Raw Data'!$I$2:$I$803,'FY15 UFR Benchmarks'!A8,'UFR Raw Data'!$L$2:$L$803,"s")</f>
        <v>0</v>
      </c>
      <c r="P8" s="103"/>
      <c r="Q8" s="165"/>
    </row>
    <row r="9" spans="1:17" hidden="1">
      <c r="A9" s="20" t="s">
        <v>5</v>
      </c>
      <c r="B9" s="104">
        <f>SUMIF('UFR Raw Data'!$I$2:$I$803,'FY15 UFR Benchmarks'!A9,'UFR Raw Data'!$K$2:$K$803)</f>
        <v>50910</v>
      </c>
      <c r="C9" s="105">
        <f>SUMIF('UFR Raw Data'!$I$2:$I$803,'FY15 UFR Benchmarks'!A9,'UFR Raw Data'!$J$2:$J$803)</f>
        <v>0.94</v>
      </c>
      <c r="D9" s="103"/>
      <c r="E9" s="104">
        <f>SUMIFS('UFR Raw Data'!$K$2:$K$803,'UFR Raw Data'!$I$2:$I$803,'FY15 UFR Benchmarks'!A9,'UFR Raw Data'!$L$2:$L$803,"p")</f>
        <v>23905</v>
      </c>
      <c r="F9" s="105">
        <f>SUMIFS('UFR Raw Data'!$J$2:$J$803,'UFR Raw Data'!$I$2:$I$803,'FY15 UFR Benchmarks'!A9,'UFR Raw Data'!$L$2:$L$803,"p")</f>
        <v>0.56999999999999995</v>
      </c>
      <c r="G9" s="103"/>
      <c r="H9" s="104">
        <f>SUMIFS('UFR Raw Data'!$K$2:$K$803,'UFR Raw Data'!$I$2:$I$803,'FY15 UFR Benchmarks'!A9,'UFR Raw Data'!$L$2:$L$803,"t")</f>
        <v>0</v>
      </c>
      <c r="I9" s="105">
        <f>SUMIFS('UFR Raw Data'!$J$2:$J$803,'UFR Raw Data'!$I$2:$I$803,'FY15 UFR Benchmarks'!A9,'UFR Raw Data'!$L$2:$L$803,"t")</f>
        <v>0</v>
      </c>
      <c r="J9" s="103"/>
      <c r="K9" s="104">
        <f>SUMIFS('UFR Raw Data'!$K$2:$K$803,'UFR Raw Data'!$I$2:$I$803,'FY15 UFR Benchmarks'!A9,'UFR Raw Data'!$L$2:$L$803,"l")</f>
        <v>0</v>
      </c>
      <c r="L9" s="105">
        <f>SUMIFS('UFR Raw Data'!$J$2:$J$803,'UFR Raw Data'!$I$2:$I$803,'FY15 UFR Benchmarks'!A9,'UFR Raw Data'!$L$2:$L$803,"l")</f>
        <v>0</v>
      </c>
      <c r="M9" s="103"/>
      <c r="N9" s="104">
        <f>SUMIFS('UFR Raw Data'!$K$2:$K$803,'UFR Raw Data'!$I$2:$I$803,'FY15 UFR Benchmarks'!A9,'UFR Raw Data'!$L$2:$L$803,"s")</f>
        <v>27005</v>
      </c>
      <c r="O9" s="105">
        <f>SUMIFS('UFR Raw Data'!$J$2:$J$803,'UFR Raw Data'!$I$2:$I$803,'FY15 UFR Benchmarks'!A9,'UFR Raw Data'!$L$2:$L$803,"s")</f>
        <v>0.37</v>
      </c>
      <c r="P9" s="103"/>
      <c r="Q9" s="165"/>
    </row>
    <row r="10" spans="1:17" hidden="1">
      <c r="A10" s="118" t="s">
        <v>7</v>
      </c>
      <c r="B10" s="104">
        <f>SUMIF('UFR Raw Data'!$I$2:$I$803,'FY15 UFR Benchmarks'!A10,'UFR Raw Data'!$K$2:$K$803)</f>
        <v>4700</v>
      </c>
      <c r="C10" s="105">
        <f>SUMIF('UFR Raw Data'!$I$2:$I$803,'FY15 UFR Benchmarks'!A10,'UFR Raw Data'!$J$2:$J$803)</f>
        <v>0.19</v>
      </c>
      <c r="D10" s="103"/>
      <c r="E10" s="104">
        <f>SUMIFS('UFR Raw Data'!$K$2:$K$803,'UFR Raw Data'!$I$2:$I$803,'FY15 UFR Benchmarks'!A10,'UFR Raw Data'!$L$2:$L$803,"p")</f>
        <v>0</v>
      </c>
      <c r="F10" s="105">
        <f>SUMIFS('UFR Raw Data'!$J$2:$J$803,'UFR Raw Data'!$I$2:$I$803,'FY15 UFR Benchmarks'!A10,'UFR Raw Data'!$L$2:$L$803,"p")</f>
        <v>0</v>
      </c>
      <c r="G10" s="103"/>
      <c r="H10" s="104">
        <f>SUMIFS('UFR Raw Data'!$K$2:$K$803,'UFR Raw Data'!$I$2:$I$803,'FY15 UFR Benchmarks'!A10,'UFR Raw Data'!$L$2:$L$803,"t")</f>
        <v>4700</v>
      </c>
      <c r="I10" s="105">
        <f>SUMIFS('UFR Raw Data'!$J$2:$J$803,'UFR Raw Data'!$I$2:$I$803,'FY15 UFR Benchmarks'!A10,'UFR Raw Data'!$L$2:$L$803,"t")</f>
        <v>0.19</v>
      </c>
      <c r="J10" s="103"/>
      <c r="K10" s="104">
        <f>SUMIFS('UFR Raw Data'!$K$2:$K$803,'UFR Raw Data'!$I$2:$I$803,'FY15 UFR Benchmarks'!A10,'UFR Raw Data'!$L$2:$L$803,"l")</f>
        <v>0</v>
      </c>
      <c r="L10" s="105">
        <f>SUMIFS('UFR Raw Data'!$J$2:$J$803,'UFR Raw Data'!$I$2:$I$803,'FY15 UFR Benchmarks'!A10,'UFR Raw Data'!$L$2:$L$803,"l")</f>
        <v>0</v>
      </c>
      <c r="M10" s="103"/>
      <c r="N10" s="104">
        <f>SUMIFS('UFR Raw Data'!$K$2:$K$803,'UFR Raw Data'!$I$2:$I$803,'FY15 UFR Benchmarks'!A10,'UFR Raw Data'!$L$2:$L$803,"s")</f>
        <v>0</v>
      </c>
      <c r="O10" s="105">
        <f>SUMIFS('UFR Raw Data'!$J$2:$J$803,'UFR Raw Data'!$I$2:$I$803,'FY15 UFR Benchmarks'!A10,'UFR Raw Data'!$L$2:$L$803,"s")</f>
        <v>0</v>
      </c>
      <c r="P10" s="103"/>
      <c r="Q10" s="165"/>
    </row>
    <row r="11" spans="1:17" hidden="1">
      <c r="A11" s="20" t="s">
        <v>10</v>
      </c>
      <c r="B11" s="104">
        <f>SUMIF('UFR Raw Data'!$I$2:$I$803,'FY15 UFR Benchmarks'!A11,'UFR Raw Data'!$K$2:$K$803)</f>
        <v>983245.20900000003</v>
      </c>
      <c r="C11" s="105">
        <f>SUMIF('UFR Raw Data'!$I$2:$I$803,'FY15 UFR Benchmarks'!A11,'UFR Raw Data'!$J$2:$J$803)</f>
        <v>30.290000000000003</v>
      </c>
      <c r="D11" s="103"/>
      <c r="E11" s="104">
        <f>SUMIFS('UFR Raw Data'!$K$2:$K$803,'UFR Raw Data'!$I$2:$I$803,'FY15 UFR Benchmarks'!A11,'UFR Raw Data'!$L$2:$L$803,"p")</f>
        <v>206658.69400000002</v>
      </c>
      <c r="F11" s="105">
        <f>SUMIFS('UFR Raw Data'!$J$2:$J$803,'UFR Raw Data'!$I$2:$I$803,'FY15 UFR Benchmarks'!A11,'UFR Raw Data'!$L$2:$L$803,"p")</f>
        <v>6.24</v>
      </c>
      <c r="G11" s="103"/>
      <c r="H11" s="104">
        <f>SUMIFS('UFR Raw Data'!$K$2:$K$803,'UFR Raw Data'!$I$2:$I$803,'FY15 UFR Benchmarks'!A11,'UFR Raw Data'!$L$2:$L$803,"t")</f>
        <v>600461.51500000001</v>
      </c>
      <c r="I11" s="105">
        <f>SUMIFS('UFR Raw Data'!$J$2:$J$803,'UFR Raw Data'!$I$2:$I$803,'FY15 UFR Benchmarks'!A11,'UFR Raw Data'!$L$2:$L$803,"t")</f>
        <v>19.080000000000002</v>
      </c>
      <c r="J11" s="103"/>
      <c r="K11" s="104">
        <f>SUMIFS('UFR Raw Data'!$K$2:$K$803,'UFR Raw Data'!$I$2:$I$803,'FY15 UFR Benchmarks'!A11,'UFR Raw Data'!$L$2:$L$803,"l")</f>
        <v>131340</v>
      </c>
      <c r="L11" s="105">
        <f>SUMIFS('UFR Raw Data'!$J$2:$J$803,'UFR Raw Data'!$I$2:$I$803,'FY15 UFR Benchmarks'!A11,'UFR Raw Data'!$L$2:$L$803,"l")</f>
        <v>3.85</v>
      </c>
      <c r="M11" s="103"/>
      <c r="N11" s="104">
        <f>SUMIFS('UFR Raw Data'!$K$2:$K$803,'UFR Raw Data'!$I$2:$I$803,'FY15 UFR Benchmarks'!A11,'UFR Raw Data'!$L$2:$L$803,"s")</f>
        <v>44785</v>
      </c>
      <c r="O11" s="105">
        <f>SUMIFS('UFR Raw Data'!$J$2:$J$803,'UFR Raw Data'!$I$2:$I$803,'FY15 UFR Benchmarks'!A11,'UFR Raw Data'!$L$2:$L$803,"s")</f>
        <v>1.1200000000000001</v>
      </c>
      <c r="P11" s="103"/>
      <c r="Q11" s="165"/>
    </row>
    <row r="12" spans="1:17" hidden="1">
      <c r="A12" s="118" t="s">
        <v>12</v>
      </c>
      <c r="B12" s="104">
        <f>SUMIF('UFR Raw Data'!$I$2:$I$803,'FY15 UFR Benchmarks'!A12,'UFR Raw Data'!$K$2:$K$803)</f>
        <v>135505</v>
      </c>
      <c r="C12" s="105">
        <f>SUMIF('UFR Raw Data'!$I$2:$I$803,'FY15 UFR Benchmarks'!A12,'UFR Raw Data'!$J$2:$J$803)</f>
        <v>3.17</v>
      </c>
      <c r="D12" s="103"/>
      <c r="E12" s="104">
        <f>SUMIFS('UFR Raw Data'!$K$2:$K$803,'UFR Raw Data'!$I$2:$I$803,'FY15 UFR Benchmarks'!A12,'UFR Raw Data'!$L$2:$L$803,"p")</f>
        <v>49587</v>
      </c>
      <c r="F12" s="105">
        <f>SUMIFS('UFR Raw Data'!$J$2:$J$803,'UFR Raw Data'!$I$2:$I$803,'FY15 UFR Benchmarks'!A12,'UFR Raw Data'!$L$2:$L$803,"p")</f>
        <v>0.99</v>
      </c>
      <c r="G12" s="103"/>
      <c r="H12" s="104">
        <f>SUMIFS('UFR Raw Data'!$K$2:$K$803,'UFR Raw Data'!$I$2:$I$803,'FY15 UFR Benchmarks'!A12,'UFR Raw Data'!$L$2:$L$803,"t")</f>
        <v>65657</v>
      </c>
      <c r="I12" s="105">
        <f>SUMIFS('UFR Raw Data'!$J$2:$J$803,'UFR Raw Data'!$I$2:$I$803,'FY15 UFR Benchmarks'!A12,'UFR Raw Data'!$L$2:$L$803,"t")</f>
        <v>1.78</v>
      </c>
      <c r="J12" s="103"/>
      <c r="K12" s="104">
        <f>SUMIFS('UFR Raw Data'!$K$2:$K$803,'UFR Raw Data'!$I$2:$I$803,'FY15 UFR Benchmarks'!A12,'UFR Raw Data'!$L$2:$L$803,"l")</f>
        <v>18597</v>
      </c>
      <c r="L12" s="105">
        <f>SUMIFS('UFR Raw Data'!$J$2:$J$803,'UFR Raw Data'!$I$2:$I$803,'FY15 UFR Benchmarks'!A12,'UFR Raw Data'!$L$2:$L$803,"l")</f>
        <v>0.37</v>
      </c>
      <c r="M12" s="103"/>
      <c r="N12" s="104">
        <f>SUMIFS('UFR Raw Data'!$K$2:$K$803,'UFR Raw Data'!$I$2:$I$803,'FY15 UFR Benchmarks'!A12,'UFR Raw Data'!$L$2:$L$803,"s")</f>
        <v>1664</v>
      </c>
      <c r="O12" s="105">
        <f>SUMIFS('UFR Raw Data'!$J$2:$J$803,'UFR Raw Data'!$I$2:$I$803,'FY15 UFR Benchmarks'!A12,'UFR Raw Data'!$L$2:$L$803,"s")</f>
        <v>0.03</v>
      </c>
      <c r="P12" s="103"/>
      <c r="Q12" s="165"/>
    </row>
    <row r="13" spans="1:17" hidden="1">
      <c r="A13" s="118" t="s">
        <v>14</v>
      </c>
      <c r="B13" s="104">
        <f>SUMIF('UFR Raw Data'!$I$2:$I$803,'FY15 UFR Benchmarks'!A13,'UFR Raw Data'!$K$2:$K$803)</f>
        <v>209900.72999999998</v>
      </c>
      <c r="C13" s="105">
        <f>SUMIF('UFR Raw Data'!$I$2:$I$803,'FY15 UFR Benchmarks'!A13,'UFR Raw Data'!$J$2:$J$803)</f>
        <v>6.67</v>
      </c>
      <c r="D13" s="103"/>
      <c r="E13" s="104">
        <f>SUMIFS('UFR Raw Data'!$K$2:$K$803,'UFR Raw Data'!$I$2:$I$803,'FY15 UFR Benchmarks'!A13,'UFR Raw Data'!$L$2:$L$803,"p")</f>
        <v>105322</v>
      </c>
      <c r="F13" s="105">
        <f>SUMIFS('UFR Raw Data'!$J$2:$J$803,'UFR Raw Data'!$I$2:$I$803,'FY15 UFR Benchmarks'!A13,'UFR Raw Data'!$L$2:$L$803,"p")</f>
        <v>3.4000000000000004</v>
      </c>
      <c r="G13" s="103"/>
      <c r="H13" s="104">
        <f>SUMIFS('UFR Raw Data'!$K$2:$K$803,'UFR Raw Data'!$I$2:$I$803,'FY15 UFR Benchmarks'!A13,'UFR Raw Data'!$L$2:$L$803,"t")</f>
        <v>55124.729999999996</v>
      </c>
      <c r="I13" s="105">
        <f>SUMIFS('UFR Raw Data'!$J$2:$J$803,'UFR Raw Data'!$I$2:$I$803,'FY15 UFR Benchmarks'!A13,'UFR Raw Data'!$L$2:$L$803,"t")</f>
        <v>1.68</v>
      </c>
      <c r="J13" s="103"/>
      <c r="K13" s="104">
        <f>SUMIFS('UFR Raw Data'!$K$2:$K$803,'UFR Raw Data'!$I$2:$I$803,'FY15 UFR Benchmarks'!A13,'UFR Raw Data'!$L$2:$L$803,"l")</f>
        <v>49454</v>
      </c>
      <c r="L13" s="105">
        <f>SUMIFS('UFR Raw Data'!$J$2:$J$803,'UFR Raw Data'!$I$2:$I$803,'FY15 UFR Benchmarks'!A13,'UFR Raw Data'!$L$2:$L$803,"l")</f>
        <v>1.59</v>
      </c>
      <c r="M13" s="103"/>
      <c r="N13" s="104">
        <f>SUMIFS('UFR Raw Data'!$K$2:$K$803,'UFR Raw Data'!$I$2:$I$803,'FY15 UFR Benchmarks'!A13,'UFR Raw Data'!$L$2:$L$803,"s")</f>
        <v>0</v>
      </c>
      <c r="O13" s="105">
        <f>SUMIFS('UFR Raw Data'!$J$2:$J$803,'UFR Raw Data'!$I$2:$I$803,'FY15 UFR Benchmarks'!A13,'UFR Raw Data'!$L$2:$L$803,"s")</f>
        <v>0</v>
      </c>
      <c r="P13" s="103"/>
      <c r="Q13" s="165"/>
    </row>
    <row r="14" spans="1:17" hidden="1">
      <c r="A14" s="20" t="s">
        <v>16</v>
      </c>
      <c r="B14" s="104">
        <f>SUMIF('UFR Raw Data'!$I$2:$I$803,'FY15 UFR Benchmarks'!A14,'UFR Raw Data'!$K$2:$K$803)</f>
        <v>249595</v>
      </c>
      <c r="C14" s="105">
        <f>SUMIF('UFR Raw Data'!$I$2:$I$803,'FY15 UFR Benchmarks'!A14,'UFR Raw Data'!$J$2:$J$803)</f>
        <v>7.601</v>
      </c>
      <c r="D14" s="103"/>
      <c r="E14" s="104">
        <f>SUMIFS('UFR Raw Data'!$K$2:$K$803,'UFR Raw Data'!$I$2:$I$803,'FY15 UFR Benchmarks'!A14,'UFR Raw Data'!$L$2:$L$803,"p")</f>
        <v>0</v>
      </c>
      <c r="F14" s="105">
        <f>SUMIFS('UFR Raw Data'!$J$2:$J$803,'UFR Raw Data'!$I$2:$I$803,'FY15 UFR Benchmarks'!A14,'UFR Raw Data'!$L$2:$L$803,"p")</f>
        <v>0</v>
      </c>
      <c r="G14" s="103"/>
      <c r="H14" s="104">
        <f>SUMIFS('UFR Raw Data'!$K$2:$K$803,'UFR Raw Data'!$I$2:$I$803,'FY15 UFR Benchmarks'!A14,'UFR Raw Data'!$L$2:$L$803,"t")</f>
        <v>79489</v>
      </c>
      <c r="I14" s="105">
        <f>SUMIFS('UFR Raw Data'!$J$2:$J$803,'UFR Raw Data'!$I$2:$I$803,'FY15 UFR Benchmarks'!A14,'UFR Raw Data'!$L$2:$L$803,"t")</f>
        <v>3.2910000000000004</v>
      </c>
      <c r="J14" s="103"/>
      <c r="K14" s="104">
        <f>SUMIFS('UFR Raw Data'!$K$2:$K$803,'UFR Raw Data'!$I$2:$I$803,'FY15 UFR Benchmarks'!A14,'UFR Raw Data'!$L$2:$L$803,"l")</f>
        <v>6900</v>
      </c>
      <c r="L14" s="105">
        <f>SUMIFS('UFR Raw Data'!$J$2:$J$803,'UFR Raw Data'!$I$2:$I$803,'FY15 UFR Benchmarks'!A14,'UFR Raw Data'!$L$2:$L$803,"l")</f>
        <v>0.3</v>
      </c>
      <c r="M14" s="103"/>
      <c r="N14" s="104">
        <f>SUMIFS('UFR Raw Data'!$K$2:$K$803,'UFR Raw Data'!$I$2:$I$803,'FY15 UFR Benchmarks'!A14,'UFR Raw Data'!$L$2:$L$803,"s")</f>
        <v>163206</v>
      </c>
      <c r="O14" s="105">
        <f>SUMIFS('UFR Raw Data'!$J$2:$J$803,'UFR Raw Data'!$I$2:$I$803,'FY15 UFR Benchmarks'!A14,'UFR Raw Data'!$L$2:$L$803,"s")</f>
        <v>4.01</v>
      </c>
      <c r="P14" s="103"/>
      <c r="Q14" s="165"/>
    </row>
    <row r="15" spans="1:17" hidden="1">
      <c r="A15" s="20" t="s">
        <v>18</v>
      </c>
      <c r="B15" s="104">
        <f>SUMIF('UFR Raw Data'!$I$2:$I$803,'FY15 UFR Benchmarks'!A15,'UFR Raw Data'!$K$2:$K$803)</f>
        <v>138187</v>
      </c>
      <c r="C15" s="105">
        <f>SUMIF('UFR Raw Data'!$I$2:$I$803,'FY15 UFR Benchmarks'!A15,'UFR Raw Data'!$J$2:$J$803)</f>
        <v>4.2700000000000005</v>
      </c>
      <c r="D15" s="103"/>
      <c r="E15" s="104">
        <f>SUMIFS('UFR Raw Data'!$K$2:$K$803,'UFR Raw Data'!$I$2:$I$803,'FY15 UFR Benchmarks'!A15,'UFR Raw Data'!$L$2:$L$803,"p")</f>
        <v>21468</v>
      </c>
      <c r="F15" s="105">
        <f>SUMIFS('UFR Raw Data'!$J$2:$J$803,'UFR Raw Data'!$I$2:$I$803,'FY15 UFR Benchmarks'!A15,'UFR Raw Data'!$L$2:$L$803,"p")</f>
        <v>0.5</v>
      </c>
      <c r="G15" s="103"/>
      <c r="H15" s="104">
        <f>SUMIFS('UFR Raw Data'!$K$2:$K$803,'UFR Raw Data'!$I$2:$I$803,'FY15 UFR Benchmarks'!A15,'UFR Raw Data'!$L$2:$L$803,"t")</f>
        <v>109161</v>
      </c>
      <c r="I15" s="105">
        <f>SUMIFS('UFR Raw Data'!$J$2:$J$803,'UFR Raw Data'!$I$2:$I$803,'FY15 UFR Benchmarks'!A15,'UFR Raw Data'!$L$2:$L$803,"t")</f>
        <v>3.63</v>
      </c>
      <c r="J15" s="103"/>
      <c r="K15" s="104">
        <f>SUMIFS('UFR Raw Data'!$K$2:$K$803,'UFR Raw Data'!$I$2:$I$803,'FY15 UFR Benchmarks'!A15,'UFR Raw Data'!$L$2:$L$803,"l")</f>
        <v>0</v>
      </c>
      <c r="L15" s="105">
        <f>SUMIFS('UFR Raw Data'!$J$2:$J$803,'UFR Raw Data'!$I$2:$I$803,'FY15 UFR Benchmarks'!A15,'UFR Raw Data'!$L$2:$L$803,"l")</f>
        <v>0</v>
      </c>
      <c r="M15" s="103"/>
      <c r="N15" s="104">
        <f>SUMIFS('UFR Raw Data'!$K$2:$K$803,'UFR Raw Data'!$I$2:$I$803,'FY15 UFR Benchmarks'!A15,'UFR Raw Data'!$L$2:$L$803,"s")</f>
        <v>7558</v>
      </c>
      <c r="O15" s="105">
        <f>SUMIFS('UFR Raw Data'!$J$2:$J$803,'UFR Raw Data'!$I$2:$I$803,'FY15 UFR Benchmarks'!A15,'UFR Raw Data'!$L$2:$L$803,"s")</f>
        <v>0.14000000000000001</v>
      </c>
      <c r="P15" s="103"/>
      <c r="Q15" s="165"/>
    </row>
    <row r="16" spans="1:17" hidden="1">
      <c r="A16" s="118" t="s">
        <v>155</v>
      </c>
      <c r="B16" s="104">
        <f>SUMIF('UFR Raw Data'!$I$2:$I$803,'FY15 UFR Benchmarks'!A16,'UFR Raw Data'!$K$2:$K$803)</f>
        <v>51311</v>
      </c>
      <c r="C16" s="105">
        <f>SUMIF('UFR Raw Data'!$I$2:$I$803,'FY15 UFR Benchmarks'!A16,'UFR Raw Data'!$J$2:$J$803)</f>
        <v>1.29</v>
      </c>
      <c r="D16" s="103"/>
      <c r="E16" s="104">
        <f>SUMIFS('UFR Raw Data'!$K$2:$K$803,'UFR Raw Data'!$I$2:$I$803,'FY15 UFR Benchmarks'!A16,'UFR Raw Data'!$L$2:$L$803,"p")</f>
        <v>30065</v>
      </c>
      <c r="F16" s="105">
        <f>SUMIFS('UFR Raw Data'!$J$2:$J$803,'UFR Raw Data'!$I$2:$I$803,'FY15 UFR Benchmarks'!A16,'UFR Raw Data'!$L$2:$L$803,"p")</f>
        <v>0.61</v>
      </c>
      <c r="G16" s="103"/>
      <c r="H16" s="104">
        <f>SUMIFS('UFR Raw Data'!$K$2:$K$803,'UFR Raw Data'!$I$2:$I$803,'FY15 UFR Benchmarks'!A16,'UFR Raw Data'!$L$2:$L$803,"t")</f>
        <v>16782</v>
      </c>
      <c r="I16" s="105">
        <f>SUMIFS('UFR Raw Data'!$J$2:$J$803,'UFR Raw Data'!$I$2:$I$803,'FY15 UFR Benchmarks'!A16,'UFR Raw Data'!$L$2:$L$803,"t")</f>
        <v>0.54999999999999993</v>
      </c>
      <c r="J16" s="103"/>
      <c r="K16" s="104">
        <f>SUMIFS('UFR Raw Data'!$K$2:$K$803,'UFR Raw Data'!$I$2:$I$803,'FY15 UFR Benchmarks'!A16,'UFR Raw Data'!$L$2:$L$803,"l")</f>
        <v>3558</v>
      </c>
      <c r="L16" s="105">
        <f>SUMIFS('UFR Raw Data'!$J$2:$J$803,'UFR Raw Data'!$I$2:$I$803,'FY15 UFR Benchmarks'!A16,'UFR Raw Data'!$L$2:$L$803,"l")</f>
        <v>0.12</v>
      </c>
      <c r="M16" s="103"/>
      <c r="N16" s="104">
        <f>SUMIFS('UFR Raw Data'!$K$2:$K$803,'UFR Raw Data'!$I$2:$I$803,'FY15 UFR Benchmarks'!A16,'UFR Raw Data'!$L$2:$L$803,"s")</f>
        <v>906</v>
      </c>
      <c r="O16" s="105">
        <f>SUMIFS('UFR Raw Data'!$J$2:$J$803,'UFR Raw Data'!$I$2:$I$803,'FY15 UFR Benchmarks'!A16,'UFR Raw Data'!$L$2:$L$803,"s")</f>
        <v>0.01</v>
      </c>
      <c r="P16" s="103"/>
      <c r="Q16" s="165"/>
    </row>
    <row r="17" spans="1:17" hidden="1">
      <c r="A17" s="102" t="s">
        <v>255</v>
      </c>
      <c r="B17" s="85"/>
      <c r="C17" s="85"/>
      <c r="D17" s="103"/>
      <c r="E17" s="85"/>
      <c r="F17" s="85"/>
      <c r="G17" s="103"/>
      <c r="H17" s="85"/>
      <c r="I17" s="85"/>
      <c r="J17" s="103"/>
      <c r="K17" s="85"/>
      <c r="L17" s="85"/>
      <c r="M17" s="103"/>
      <c r="N17" s="85"/>
      <c r="O17" s="85"/>
      <c r="P17" s="103"/>
      <c r="Q17" s="165"/>
    </row>
    <row r="18" spans="1:17" hidden="1">
      <c r="A18" s="20" t="s">
        <v>1</v>
      </c>
      <c r="B18" s="119">
        <f>B7/C7</f>
        <v>60182.918174721446</v>
      </c>
      <c r="C18" s="26"/>
      <c r="D18" s="103"/>
      <c r="E18" s="104">
        <f>E7/F7</f>
        <v>64403.191489361707</v>
      </c>
      <c r="F18" s="26"/>
      <c r="G18" s="103"/>
      <c r="H18" s="104">
        <f>H7/I7</f>
        <v>63625.34387895462</v>
      </c>
      <c r="I18" s="26"/>
      <c r="J18" s="103"/>
      <c r="K18" s="104">
        <f>K7/L7</f>
        <v>38228.846153846156</v>
      </c>
      <c r="L18" s="26"/>
      <c r="M18" s="103"/>
      <c r="N18" s="104">
        <f>N7/O7</f>
        <v>77848.717948717953</v>
      </c>
      <c r="O18" s="26"/>
      <c r="P18" s="103"/>
      <c r="Q18" s="165"/>
    </row>
    <row r="19" spans="1:17" hidden="1">
      <c r="A19" s="118" t="s">
        <v>3</v>
      </c>
      <c r="B19" s="119">
        <f t="shared" ref="B19:B27" si="0">B8/C8</f>
        <v>93523.75</v>
      </c>
      <c r="C19" s="26"/>
      <c r="D19" s="103"/>
      <c r="E19" s="104">
        <f t="shared" ref="E19:E27" si="1">E8/F8</f>
        <v>93593.617021276601</v>
      </c>
      <c r="F19" s="26"/>
      <c r="G19" s="103"/>
      <c r="H19" s="104">
        <f t="shared" ref="H19:H27" si="2">H8/I8</f>
        <v>90239.130434782608</v>
      </c>
      <c r="I19" s="26"/>
      <c r="J19" s="103"/>
      <c r="K19" s="104">
        <f t="shared" ref="K19:K27" si="3">K8/L8</f>
        <v>100750</v>
      </c>
      <c r="L19" s="26"/>
      <c r="M19" s="103"/>
      <c r="N19" s="104"/>
      <c r="O19" s="26"/>
      <c r="P19" s="103"/>
      <c r="Q19" s="165"/>
    </row>
    <row r="20" spans="1:17" hidden="1">
      <c r="A20" s="20" t="s">
        <v>5</v>
      </c>
      <c r="B20" s="119">
        <f t="shared" si="0"/>
        <v>54159.574468085113</v>
      </c>
      <c r="C20" s="26"/>
      <c r="D20" s="103"/>
      <c r="E20" s="104">
        <f t="shared" si="1"/>
        <v>41938.596491228076</v>
      </c>
      <c r="F20" s="26"/>
      <c r="G20" s="103"/>
      <c r="H20" s="104"/>
      <c r="I20" s="26"/>
      <c r="J20" s="103"/>
      <c r="K20" s="104"/>
      <c r="L20" s="26"/>
      <c r="M20" s="103"/>
      <c r="N20" s="104">
        <f t="shared" ref="N20:N27" si="4">N9/O9</f>
        <v>72986.486486486494</v>
      </c>
      <c r="O20" s="26"/>
      <c r="P20" s="103"/>
      <c r="Q20" s="165"/>
    </row>
    <row r="21" spans="1:17" hidden="1">
      <c r="A21" s="118" t="s">
        <v>7</v>
      </c>
      <c r="B21" s="119">
        <f t="shared" si="0"/>
        <v>24736.842105263157</v>
      </c>
      <c r="C21" s="26"/>
      <c r="D21" s="103"/>
      <c r="E21" s="104"/>
      <c r="F21" s="26"/>
      <c r="G21" s="103"/>
      <c r="H21" s="104">
        <f t="shared" si="2"/>
        <v>24736.842105263157</v>
      </c>
      <c r="I21" s="26"/>
      <c r="J21" s="103"/>
      <c r="K21" s="104"/>
      <c r="L21" s="26"/>
      <c r="M21" s="103"/>
      <c r="N21" s="104"/>
      <c r="O21" s="26"/>
      <c r="P21" s="103"/>
      <c r="Q21" s="165"/>
    </row>
    <row r="22" spans="1:17" hidden="1">
      <c r="A22" s="20" t="s">
        <v>10</v>
      </c>
      <c r="B22" s="119">
        <f t="shared" si="0"/>
        <v>32461.050148563882</v>
      </c>
      <c r="C22" s="26"/>
      <c r="D22" s="103"/>
      <c r="E22" s="104">
        <f t="shared" si="1"/>
        <v>33118.380448717951</v>
      </c>
      <c r="F22" s="26"/>
      <c r="G22" s="103"/>
      <c r="H22" s="104">
        <f t="shared" si="2"/>
        <v>31470.729297693917</v>
      </c>
      <c r="I22" s="26"/>
      <c r="J22" s="103"/>
      <c r="K22" s="104">
        <f t="shared" si="3"/>
        <v>34114.28571428571</v>
      </c>
      <c r="L22" s="26"/>
      <c r="M22" s="103"/>
      <c r="N22" s="104">
        <f t="shared" si="4"/>
        <v>39986.607142857138</v>
      </c>
      <c r="O22" s="26"/>
      <c r="P22" s="103"/>
      <c r="Q22" s="165"/>
    </row>
    <row r="23" spans="1:17" hidden="1">
      <c r="A23" s="118" t="s">
        <v>12</v>
      </c>
      <c r="B23" s="119">
        <f t="shared" si="0"/>
        <v>42746.056782334388</v>
      </c>
      <c r="C23" s="105"/>
      <c r="D23" s="103"/>
      <c r="E23" s="104">
        <f t="shared" si="1"/>
        <v>50087.878787878792</v>
      </c>
      <c r="F23" s="26"/>
      <c r="G23" s="103"/>
      <c r="H23" s="104">
        <f t="shared" si="2"/>
        <v>36885.955056179773</v>
      </c>
      <c r="I23" s="26"/>
      <c r="J23" s="103"/>
      <c r="K23" s="104">
        <f t="shared" si="3"/>
        <v>50262.16216216216</v>
      </c>
      <c r="L23" s="26"/>
      <c r="M23" s="103"/>
      <c r="N23" s="104">
        <f t="shared" si="4"/>
        <v>55466.666666666672</v>
      </c>
      <c r="O23" s="26"/>
      <c r="P23" s="103"/>
      <c r="Q23" s="165"/>
    </row>
    <row r="24" spans="1:17" hidden="1">
      <c r="A24" s="118" t="s">
        <v>14</v>
      </c>
      <c r="B24" s="119">
        <f t="shared" si="0"/>
        <v>31469.374812593702</v>
      </c>
      <c r="C24" s="105"/>
      <c r="D24" s="103"/>
      <c r="E24" s="104">
        <f t="shared" si="1"/>
        <v>30977.058823529409</v>
      </c>
      <c r="F24" s="26"/>
      <c r="G24" s="103"/>
      <c r="H24" s="104">
        <f t="shared" si="2"/>
        <v>32812.339285714283</v>
      </c>
      <c r="I24" s="26"/>
      <c r="J24" s="103"/>
      <c r="K24" s="104">
        <f t="shared" si="3"/>
        <v>31103.14465408805</v>
      </c>
      <c r="L24" s="26"/>
      <c r="M24" s="103"/>
      <c r="N24" s="104"/>
      <c r="O24" s="26"/>
      <c r="P24" s="103"/>
      <c r="Q24" s="165"/>
    </row>
    <row r="25" spans="1:17" hidden="1">
      <c r="A25" s="20" t="s">
        <v>16</v>
      </c>
      <c r="B25" s="119">
        <f t="shared" si="0"/>
        <v>32837.126693856073</v>
      </c>
      <c r="C25" s="105"/>
      <c r="D25" s="103"/>
      <c r="E25" s="104"/>
      <c r="F25" s="26"/>
      <c r="G25" s="103"/>
      <c r="H25" s="104">
        <f t="shared" si="2"/>
        <v>24153.448799756909</v>
      </c>
      <c r="I25" s="26"/>
      <c r="J25" s="103"/>
      <c r="K25" s="104">
        <f t="shared" si="3"/>
        <v>23000</v>
      </c>
      <c r="L25" s="26"/>
      <c r="M25" s="103"/>
      <c r="N25" s="104">
        <f t="shared" si="4"/>
        <v>40699.750623441396</v>
      </c>
      <c r="O25" s="26"/>
      <c r="P25" s="103"/>
      <c r="Q25" s="165"/>
    </row>
    <row r="26" spans="1:17" hidden="1">
      <c r="A26" s="20" t="s">
        <v>18</v>
      </c>
      <c r="B26" s="119">
        <f t="shared" si="0"/>
        <v>32362.295081967208</v>
      </c>
      <c r="C26" s="105"/>
      <c r="D26" s="103"/>
      <c r="E26" s="104">
        <f t="shared" si="1"/>
        <v>42936</v>
      </c>
      <c r="F26" s="26"/>
      <c r="G26" s="103"/>
      <c r="H26" s="104">
        <f t="shared" si="2"/>
        <v>30071.900826446283</v>
      </c>
      <c r="I26" s="26"/>
      <c r="J26" s="103"/>
      <c r="K26" s="104"/>
      <c r="L26" s="26"/>
      <c r="M26" s="103"/>
      <c r="N26" s="104">
        <f t="shared" si="4"/>
        <v>53985.714285714283</v>
      </c>
      <c r="O26" s="26"/>
      <c r="P26" s="103"/>
      <c r="Q26" s="165"/>
    </row>
    <row r="27" spans="1:17" hidden="1">
      <c r="A27" s="118" t="s">
        <v>155</v>
      </c>
      <c r="B27" s="119">
        <f t="shared" si="0"/>
        <v>39775.968992248061</v>
      </c>
      <c r="C27" s="105"/>
      <c r="D27" s="103"/>
      <c r="E27" s="104">
        <f t="shared" si="1"/>
        <v>49286.885245901642</v>
      </c>
      <c r="F27" s="26"/>
      <c r="G27" s="103"/>
      <c r="H27" s="104">
        <f t="shared" si="2"/>
        <v>30512.727272727276</v>
      </c>
      <c r="I27" s="26"/>
      <c r="J27" s="103"/>
      <c r="K27" s="104">
        <f t="shared" si="3"/>
        <v>29650</v>
      </c>
      <c r="L27" s="26"/>
      <c r="M27" s="103"/>
      <c r="N27" s="104">
        <f t="shared" si="4"/>
        <v>90600</v>
      </c>
      <c r="O27" s="26"/>
      <c r="P27" s="103"/>
      <c r="Q27" s="165"/>
    </row>
    <row r="28" spans="1:17">
      <c r="A28" s="96" t="s">
        <v>401</v>
      </c>
      <c r="B28" s="96"/>
      <c r="C28" s="106" t="s">
        <v>402</v>
      </c>
      <c r="D28" s="107"/>
      <c r="E28" s="108"/>
      <c r="F28" s="106" t="s">
        <v>402</v>
      </c>
      <c r="G28" s="107"/>
      <c r="H28" s="108"/>
      <c r="I28" s="106" t="s">
        <v>402</v>
      </c>
      <c r="J28" s="107"/>
      <c r="K28" s="108"/>
      <c r="L28" s="106" t="s">
        <v>402</v>
      </c>
      <c r="M28" s="107"/>
      <c r="N28" s="108"/>
      <c r="O28" s="106" t="s">
        <v>402</v>
      </c>
      <c r="P28" s="107"/>
    </row>
    <row r="29" spans="1:17">
      <c r="A29" s="96" t="s">
        <v>403</v>
      </c>
      <c r="B29" s="109">
        <f>SUM(B30:B32)</f>
        <v>562040.91999999993</v>
      </c>
      <c r="C29" s="110">
        <f>B29/B5</f>
        <v>0.25062403304431879</v>
      </c>
      <c r="D29" s="97"/>
      <c r="E29" s="109">
        <f>SUM(E30:E32)</f>
        <v>176356.14</v>
      </c>
      <c r="F29" s="110">
        <f>E29/E5</f>
        <v>0.29152536554148384</v>
      </c>
      <c r="G29" s="97"/>
      <c r="H29" s="109">
        <f>SUM(H30:H32)</f>
        <v>243676.78000000003</v>
      </c>
      <c r="I29" s="110">
        <f>H29/H5</f>
        <v>0.22103079474142759</v>
      </c>
      <c r="J29" s="97"/>
      <c r="K29" s="109">
        <f>SUM(K30:K32)</f>
        <v>74879</v>
      </c>
      <c r="L29" s="110">
        <f>K29/K5</f>
        <v>0.28834882664181577</v>
      </c>
      <c r="M29" s="97"/>
      <c r="N29" s="109">
        <f>SUM(N30:N32)</f>
        <v>67129</v>
      </c>
      <c r="O29" s="110">
        <f>N29/N5</f>
        <v>0.24367569922137322</v>
      </c>
      <c r="P29" s="97"/>
      <c r="Q29" s="120"/>
    </row>
    <row r="30" spans="1:17">
      <c r="A30" s="26" t="s">
        <v>169</v>
      </c>
      <c r="B30" s="104">
        <f>SUMIF('UFR Raw Data'!$I$2:$I$803,'FY15 UFR Benchmarks'!A30,'UFR Raw Data'!$K$2:$K$803)</f>
        <v>241040.95</v>
      </c>
      <c r="C30" s="26"/>
      <c r="D30" s="103"/>
      <c r="E30" s="104">
        <f>SUMIFS('UFR Raw Data'!$K$2:$K$803,'UFR Raw Data'!$I$2:$I$803,'FY15 UFR Benchmarks'!A30,'UFR Raw Data'!$L$2:$L$803,"p")</f>
        <v>66790.41</v>
      </c>
      <c r="F30" s="26"/>
      <c r="G30" s="103"/>
      <c r="H30" s="104">
        <f>SUMIFS('UFR Raw Data'!$K$2:$K$803,'UFR Raw Data'!$I$2:$I$803,'FY15 UFR Benchmarks'!A30,'UFR Raw Data'!$L$2:$L$803,"t")</f>
        <v>118733.54000000001</v>
      </c>
      <c r="I30" s="26"/>
      <c r="J30" s="103"/>
      <c r="K30" s="104">
        <f>SUMIFS('UFR Raw Data'!$K$2:$K$803,'UFR Raw Data'!$I$2:$I$803,'FY15 UFR Benchmarks'!A30,'UFR Raw Data'!$L$2:$L$803,"l")</f>
        <v>28665</v>
      </c>
      <c r="L30" s="26"/>
      <c r="M30" s="103"/>
      <c r="N30" s="104">
        <f>SUMIFS('UFR Raw Data'!$K$2:$K$803,'UFR Raw Data'!$I$2:$I$803,'FY15 UFR Benchmarks'!A30,'UFR Raw Data'!$L$2:$L$803,"s")</f>
        <v>26852</v>
      </c>
      <c r="O30" s="26"/>
      <c r="P30" s="103"/>
    </row>
    <row r="31" spans="1:17">
      <c r="A31" s="26" t="s">
        <v>171</v>
      </c>
      <c r="B31" s="104">
        <f>SUMIF('UFR Raw Data'!$I$2:$I$803,'FY15 UFR Benchmarks'!A31,'UFR Raw Data'!$K$2:$K$803)</f>
        <v>309407.96999999997</v>
      </c>
      <c r="C31" s="26"/>
      <c r="D31" s="103"/>
      <c r="E31" s="104">
        <f>SUMIFS('UFR Raw Data'!$K$2:$K$803,'UFR Raw Data'!$I$2:$I$803,'FY15 UFR Benchmarks'!A31,'UFR Raw Data'!$L$2:$L$803,"p")</f>
        <v>105922.73</v>
      </c>
      <c r="F31" s="26"/>
      <c r="G31" s="103"/>
      <c r="H31" s="104">
        <f>SUMIFS('UFR Raw Data'!$K$2:$K$803,'UFR Raw Data'!$I$2:$I$803,'FY15 UFR Benchmarks'!A31,'UFR Raw Data'!$L$2:$L$803,"t")</f>
        <v>116994.24000000001</v>
      </c>
      <c r="I31" s="26"/>
      <c r="J31" s="103"/>
      <c r="K31" s="104">
        <f>SUMIFS('UFR Raw Data'!$K$2:$K$803,'UFR Raw Data'!$I$2:$I$803,'FY15 UFR Benchmarks'!A31,'UFR Raw Data'!$L$2:$L$803,"l")</f>
        <v>46214</v>
      </c>
      <c r="L31" s="26"/>
      <c r="M31" s="103"/>
      <c r="N31" s="104">
        <f>SUMIFS('UFR Raw Data'!$K$2:$K$803,'UFR Raw Data'!$I$2:$I$803,'FY15 UFR Benchmarks'!A31,'UFR Raw Data'!$L$2:$L$803,"s")</f>
        <v>40277</v>
      </c>
      <c r="O31" s="26"/>
      <c r="P31" s="103"/>
    </row>
    <row r="32" spans="1:17">
      <c r="A32" s="26" t="s">
        <v>173</v>
      </c>
      <c r="B32" s="104">
        <f>SUMIF('UFR Raw Data'!$I$2:$I$803,'FY15 UFR Benchmarks'!A32,'UFR Raw Data'!$K$2:$K$803)</f>
        <v>11592</v>
      </c>
      <c r="C32" s="26"/>
      <c r="D32" s="103"/>
      <c r="E32" s="104">
        <f>SUMIFS('UFR Raw Data'!$K$2:$K$803,'UFR Raw Data'!$I$2:$I$803,'FY15 UFR Benchmarks'!A32,'UFR Raw Data'!$L$2:$L$803,"p")</f>
        <v>3643</v>
      </c>
      <c r="F32" s="26"/>
      <c r="G32" s="103"/>
      <c r="H32" s="104">
        <f>SUMIFS('UFR Raw Data'!$K$2:$K$803,'UFR Raw Data'!$I$2:$I$803,'FY15 UFR Benchmarks'!A32,'UFR Raw Data'!$L$2:$L$803,"t")</f>
        <v>7949</v>
      </c>
      <c r="I32" s="26"/>
      <c r="J32" s="103"/>
      <c r="K32" s="104">
        <f>SUMIFS('UFR Raw Data'!$K$2:$K$803,'UFR Raw Data'!$I$2:$I$803,'FY15 UFR Benchmarks'!A32,'UFR Raw Data'!$L$2:$L$803,"l")</f>
        <v>0</v>
      </c>
      <c r="L32" s="26"/>
      <c r="M32" s="103"/>
      <c r="N32" s="104">
        <f>SUMIFS('UFR Raw Data'!$K$2:$K$803,'UFR Raw Data'!$I$2:$I$803,'FY15 UFR Benchmarks'!A32,'UFR Raw Data'!$L$2:$L$803,"s")</f>
        <v>0</v>
      </c>
      <c r="O32" s="26"/>
      <c r="P32" s="103"/>
    </row>
    <row r="33" spans="1:17">
      <c r="A33" s="121" t="s">
        <v>410</v>
      </c>
      <c r="B33" s="121"/>
      <c r="C33" s="125" t="s">
        <v>255</v>
      </c>
      <c r="D33" s="107"/>
      <c r="E33" s="125"/>
      <c r="F33" s="125"/>
      <c r="G33" s="107"/>
      <c r="H33" s="125"/>
      <c r="I33" s="125" t="s">
        <v>255</v>
      </c>
      <c r="J33" s="103"/>
      <c r="K33" s="125"/>
      <c r="L33" s="125" t="s">
        <v>255</v>
      </c>
      <c r="M33" s="103"/>
      <c r="N33" s="125"/>
      <c r="O33" s="125" t="s">
        <v>255</v>
      </c>
      <c r="P33" s="103"/>
    </row>
    <row r="34" spans="1:17">
      <c r="A34" s="26" t="s">
        <v>195</v>
      </c>
      <c r="B34" s="104">
        <f>SUMIF('UFR Raw Data'!$I$2:$I$803,'FY15 UFR Benchmarks'!A34,'UFR Raw Data'!$K$2:$K$803)</f>
        <v>22394.54</v>
      </c>
      <c r="C34" s="111">
        <f>B34/C5</f>
        <v>367.98384419971939</v>
      </c>
      <c r="D34" s="103"/>
      <c r="E34" s="104">
        <f>SUMIFS('UFR Raw Data'!$K$2:$K$803,'UFR Raw Data'!$I$2:$I$803,'FY15 UFR Benchmarks'!A34,'UFR Raw Data'!$L$2:$L$803,"p")</f>
        <v>1691</v>
      </c>
      <c r="F34" s="122">
        <f>E34/F5</f>
        <v>115.34788540245567</v>
      </c>
      <c r="G34" s="103"/>
      <c r="H34" s="104">
        <f>SUMIFS('UFR Raw Data'!$K$2:$K$803,'UFR Raw Data'!$I$2:$I$803,'FY15 UFR Benchmarks'!A34,'UFR Raw Data'!$L$2:$L$803,"t")</f>
        <v>14578.54</v>
      </c>
      <c r="I34" s="111">
        <f>H34/I5</f>
        <v>445.04569959764814</v>
      </c>
      <c r="J34" s="103"/>
      <c r="K34" s="104">
        <f>SUMIFS('UFR Raw Data'!$K$2:$K$803,'UFR Raw Data'!$I$2:$I$803,'FY15 UFR Benchmarks'!A34,'UFR Raw Data'!$L$2:$L$803,"l")</f>
        <v>6125</v>
      </c>
      <c r="L34" s="111">
        <f>K34/L5</f>
        <v>831.07191316146543</v>
      </c>
      <c r="M34" s="103"/>
      <c r="N34" s="104">
        <f>SUMIFS('UFR Raw Data'!$K$2:$K$803,'UFR Raw Data'!$I$2:$I$803,'FY15 UFR Benchmarks'!A34,'UFR Raw Data'!$L$2:$L$803,"s")</f>
        <v>0</v>
      </c>
      <c r="O34" s="111">
        <f>N34/O5</f>
        <v>0</v>
      </c>
      <c r="P34" s="103"/>
      <c r="Q34" s="126"/>
    </row>
    <row r="35" spans="1:17">
      <c r="A35" s="96" t="s">
        <v>389</v>
      </c>
      <c r="B35" s="96"/>
      <c r="C35" s="108" t="s">
        <v>255</v>
      </c>
      <c r="D35" s="107"/>
      <c r="E35" s="108"/>
      <c r="F35" s="108"/>
      <c r="G35" s="107"/>
      <c r="H35" s="108"/>
      <c r="I35" s="108" t="s">
        <v>255</v>
      </c>
      <c r="J35" s="107"/>
      <c r="K35" s="108"/>
      <c r="L35" s="108" t="s">
        <v>255</v>
      </c>
      <c r="M35" s="107"/>
      <c r="N35" s="108"/>
      <c r="O35" s="108" t="s">
        <v>255</v>
      </c>
      <c r="P35" s="107"/>
    </row>
    <row r="36" spans="1:17">
      <c r="A36" s="19" t="s">
        <v>193</v>
      </c>
      <c r="B36" s="104">
        <f>SUMIF('UFR Raw Data'!$I$2:$I$803,'FY15 UFR Benchmarks'!A36,'UFR Raw Data'!$K$2:$K$803)</f>
        <v>17235</v>
      </c>
      <c r="C36" s="111">
        <f>B36/C5</f>
        <v>283.20302871959694</v>
      </c>
      <c r="D36" s="103"/>
      <c r="E36" s="104">
        <f>SUMIFS('UFR Raw Data'!$K$2:$K$803,'UFR Raw Data'!$I$2:$I$803,'FY15 UFR Benchmarks'!A36,'UFR Raw Data'!$L$2:$L$803,"p")</f>
        <v>8263</v>
      </c>
      <c r="F36" s="123">
        <f>E36/F5</f>
        <v>563.64256480218285</v>
      </c>
      <c r="G36" s="103"/>
      <c r="H36" s="104">
        <f>SUMIFS('UFR Raw Data'!$K$2:$K$803,'UFR Raw Data'!$I$2:$I$803,'FY15 UFR Benchmarks'!A36,'UFR Raw Data'!$L$2:$L$803,"t")</f>
        <v>6430</v>
      </c>
      <c r="I36" s="111">
        <f>H36/I5</f>
        <v>196.29152496840405</v>
      </c>
      <c r="J36" s="103"/>
      <c r="K36" s="104">
        <f>SUMIFS('UFR Raw Data'!$K$2:$K$803,'UFR Raw Data'!$I$2:$I$803,'FY15 UFR Benchmarks'!A36,'UFR Raw Data'!$L$2:$L$803,"l")</f>
        <v>2462</v>
      </c>
      <c r="L36" s="111">
        <f>K36/L5</f>
        <v>334.05698778833113</v>
      </c>
      <c r="M36" s="103"/>
      <c r="N36" s="104">
        <f>SUMIFS('UFR Raw Data'!$K$2:$K$803,'UFR Raw Data'!$I$2:$I$803,'FY15 UFR Benchmarks'!A36,'UFR Raw Data'!$L$2:$L$803,"s")</f>
        <v>80</v>
      </c>
      <c r="O36" s="111">
        <f>N36/O5</f>
        <v>13.179571663920923</v>
      </c>
      <c r="P36" s="103"/>
    </row>
    <row r="37" spans="1:17" s="165" customFormat="1">
      <c r="A37" s="183" t="s">
        <v>199</v>
      </c>
      <c r="B37" s="167">
        <f>SUMIF('UFR Raw Data'!$I$2:$I$803,'FY15 UFR Benchmarks'!A37,'UFR Raw Data'!$K$2:$K$803)</f>
        <v>8504</v>
      </c>
      <c r="C37" s="111">
        <f>B37/C5</f>
        <v>139.73649876596767</v>
      </c>
      <c r="D37" s="103"/>
      <c r="E37" s="167">
        <f>SUMIFS('UFR Raw Data'!$K$2:$K$803,'UFR Raw Data'!$I$2:$I$803,'FY15 UFR Benchmarks'!A37,'UFR Raw Data'!$L$2:$L$803,"p")</f>
        <v>1599</v>
      </c>
      <c r="F37" s="123">
        <f>E37/F5</f>
        <v>109.07230559345157</v>
      </c>
      <c r="G37" s="103"/>
      <c r="H37" s="167">
        <f>SUMIFS('UFR Raw Data'!$K$2:$K$803,'UFR Raw Data'!$I$2:$I$803,'FY15 UFR Benchmarks'!A37,'UFR Raw Data'!$L$2:$L$803,"t")</f>
        <v>3971</v>
      </c>
      <c r="I37" s="111">
        <f>H37/I5</f>
        <v>121.22451720832544</v>
      </c>
      <c r="J37" s="103"/>
      <c r="K37" s="167">
        <f>SUMIFS('UFR Raw Data'!$K$2:$K$803,'UFR Raw Data'!$I$2:$I$803,'FY15 UFR Benchmarks'!A37,'UFR Raw Data'!$L$2:$L$803,"l")</f>
        <v>2934</v>
      </c>
      <c r="L37" s="111">
        <f>K37/L5</f>
        <v>398.10040705563097</v>
      </c>
      <c r="M37" s="103"/>
      <c r="N37" s="167">
        <f>SUMIFS('UFR Raw Data'!$K$2:$K$803,'UFR Raw Data'!$I$2:$I$803,'FY15 UFR Benchmarks'!A37,'UFR Raw Data'!$L$2:$L$803,"s")</f>
        <v>0</v>
      </c>
      <c r="O37" s="111">
        <f>N37/O5</f>
        <v>0</v>
      </c>
      <c r="P37" s="103"/>
    </row>
    <row r="38" spans="1:17" s="165" customFormat="1">
      <c r="A38" s="183" t="s">
        <v>201</v>
      </c>
      <c r="B38" s="167">
        <f>SUMIF('UFR Raw Data'!$I$2:$I$803,'FY15 UFR Benchmarks'!A38,'UFR Raw Data'!$K$2:$K$803)</f>
        <v>3100</v>
      </c>
      <c r="C38" s="111">
        <f>B38/C5</f>
        <v>50.938751901987267</v>
      </c>
      <c r="D38" s="103"/>
      <c r="E38" s="167">
        <f>SUMIFS('UFR Raw Data'!$K$2:$K$803,'UFR Raw Data'!$I$2:$I$803,'FY15 UFR Benchmarks'!A38,'UFR Raw Data'!$L$2:$L$803,"p")</f>
        <v>0</v>
      </c>
      <c r="F38" s="123">
        <f>E38/F5</f>
        <v>0</v>
      </c>
      <c r="G38" s="103"/>
      <c r="H38" s="167">
        <f>SUMIFS('UFR Raw Data'!$K$2:$K$803,'UFR Raw Data'!$I$2:$I$803,'FY15 UFR Benchmarks'!A38,'UFR Raw Data'!$L$2:$L$803,"t")</f>
        <v>3100</v>
      </c>
      <c r="I38" s="111">
        <f>H38/I5</f>
        <v>94.63510535024146</v>
      </c>
      <c r="J38" s="103"/>
      <c r="K38" s="167">
        <f>SUMIFS('UFR Raw Data'!$K$2:$K$803,'UFR Raw Data'!$I$2:$I$803,'FY15 UFR Benchmarks'!A38,'UFR Raw Data'!$L$2:$L$803,"l")</f>
        <v>0</v>
      </c>
      <c r="L38" s="111">
        <f>K38/L5</f>
        <v>0</v>
      </c>
      <c r="M38" s="103"/>
      <c r="N38" s="167">
        <f>SUMIFS('UFR Raw Data'!$K$2:$K$803,'UFR Raw Data'!$I$2:$I$803,'FY15 UFR Benchmarks'!A38,'UFR Raw Data'!$L$2:$L$803,"s")</f>
        <v>0</v>
      </c>
      <c r="O38" s="111">
        <f>N38/O5</f>
        <v>0</v>
      </c>
      <c r="P38" s="103"/>
    </row>
    <row r="39" spans="1:17" s="165" customFormat="1">
      <c r="A39" s="184" t="s">
        <v>499</v>
      </c>
      <c r="B39" s="185">
        <f>SUM(B36:B38)</f>
        <v>28839</v>
      </c>
      <c r="C39" s="186">
        <f>B39/C5</f>
        <v>473.87827938755191</v>
      </c>
      <c r="D39" s="103"/>
      <c r="E39" s="185">
        <f>SUM(E36:E38)</f>
        <v>9862</v>
      </c>
      <c r="F39" s="186">
        <f>E39/F5</f>
        <v>672.71487039563442</v>
      </c>
      <c r="G39" s="103"/>
      <c r="H39" s="185">
        <f>SUM(H36:H38)</f>
        <v>13501</v>
      </c>
      <c r="I39" s="186">
        <f>H39/I5</f>
        <v>412.15114752697093</v>
      </c>
      <c r="J39" s="103"/>
      <c r="K39" s="185">
        <f>SUM(K36:K38)</f>
        <v>5396</v>
      </c>
      <c r="L39" s="186">
        <f>K39/L5</f>
        <v>732.15739484396204</v>
      </c>
      <c r="M39" s="103"/>
      <c r="N39" s="185">
        <f>SUM(N36:N38)</f>
        <v>80</v>
      </c>
      <c r="O39" s="186">
        <f>N39/O5</f>
        <v>13.179571663920923</v>
      </c>
      <c r="P39" s="103"/>
    </row>
    <row r="40" spans="1:17">
      <c r="A40" s="96" t="s">
        <v>116</v>
      </c>
      <c r="B40" s="96"/>
      <c r="C40" s="108" t="s">
        <v>255</v>
      </c>
      <c r="D40" s="107"/>
      <c r="E40" s="108"/>
      <c r="F40" s="108"/>
      <c r="G40" s="107"/>
      <c r="H40" s="108"/>
      <c r="I40" s="108" t="s">
        <v>255</v>
      </c>
      <c r="J40" s="107"/>
      <c r="K40" s="108"/>
      <c r="L40" s="108" t="s">
        <v>255</v>
      </c>
      <c r="M40" s="107"/>
      <c r="N40" s="108"/>
      <c r="O40" s="108" t="s">
        <v>255</v>
      </c>
      <c r="P40" s="107"/>
    </row>
    <row r="41" spans="1:17">
      <c r="A41" s="19" t="s">
        <v>185</v>
      </c>
      <c r="B41" s="104">
        <f>SUMIF('UFR Raw Data'!$I$2:$I$803,'FY15 UFR Benchmarks'!A41,'UFR Raw Data'!$K$2:$K$803)</f>
        <v>1212100.1600000001</v>
      </c>
      <c r="C41" s="111">
        <f>B41/C5</f>
        <v>19917.054622773896</v>
      </c>
      <c r="D41" s="103"/>
      <c r="E41" s="104">
        <f>SUMIFS('UFR Raw Data'!$K$2:$K$803,'UFR Raw Data'!$I$2:$I$803,'FY15 UFR Benchmarks'!A41,'UFR Raw Data'!$L$2:$L$803,"p")</f>
        <v>451715</v>
      </c>
      <c r="F41" s="111">
        <f>E41/F5</f>
        <v>30812.755798090046</v>
      </c>
      <c r="G41" s="103"/>
      <c r="H41" s="104">
        <f>SUMIFS('UFR Raw Data'!$K$2:$K$803,'UFR Raw Data'!$I$2:$I$803,'FY15 UFR Benchmarks'!A41,'UFR Raw Data'!$L$2:$L$803,"t")</f>
        <v>705527.16</v>
      </c>
      <c r="I41" s="111">
        <f>H41/I5</f>
        <v>21537.947456147311</v>
      </c>
      <c r="J41" s="103"/>
      <c r="K41" s="104">
        <f>SUMIFS('UFR Raw Data'!$K$2:$K$803,'UFR Raw Data'!$I$2:$I$803,'FY15 UFR Benchmarks'!A41,'UFR Raw Data'!$L$2:$L$803,"l")</f>
        <v>35551</v>
      </c>
      <c r="L41" s="111">
        <f>K41/L5</f>
        <v>4823.7449118046134</v>
      </c>
      <c r="M41" s="103"/>
      <c r="N41" s="104">
        <f>SUMIFS('UFR Raw Data'!$K$2:$K$803,'UFR Raw Data'!$I$2:$I$803,'FY15 UFR Benchmarks'!A41,'UFR Raw Data'!$L$2:$L$803,"s")</f>
        <v>19307</v>
      </c>
      <c r="O41" s="111">
        <f>N41/O5</f>
        <v>3180.7248764415153</v>
      </c>
      <c r="P41" s="103"/>
    </row>
    <row r="42" spans="1:17">
      <c r="A42" s="96" t="s">
        <v>407</v>
      </c>
      <c r="B42" s="96"/>
      <c r="C42" s="108"/>
      <c r="D42" s="107"/>
      <c r="E42" s="108"/>
      <c r="F42" s="108"/>
      <c r="G42" s="107"/>
      <c r="H42" s="108"/>
      <c r="I42" s="108"/>
      <c r="J42" s="103"/>
      <c r="K42" s="108"/>
      <c r="L42" s="108"/>
      <c r="M42" s="103"/>
      <c r="N42" s="108"/>
      <c r="O42" s="108"/>
      <c r="P42" s="103"/>
    </row>
    <row r="43" spans="1:17">
      <c r="A43" s="26" t="s">
        <v>191</v>
      </c>
      <c r="B43" s="104">
        <f>SUMIF('UFR Raw Data'!$I$2:$I$803,'FY15 UFR Benchmarks'!A43,'UFR Raw Data'!$K$2:$K$803)</f>
        <v>5927</v>
      </c>
      <c r="C43" s="111">
        <f>B43/C5</f>
        <v>97.391607265509208</v>
      </c>
      <c r="D43" s="103"/>
      <c r="E43" s="104">
        <f>SUMIFS('UFR Raw Data'!$K$2:$K$803,'UFR Raw Data'!$I$2:$I$803,'FY15 UFR Benchmarks'!A43,'UFR Raw Data'!$L$2:$L$803,"p")</f>
        <v>2612</v>
      </c>
      <c r="F43" s="111">
        <f>E43/F5</f>
        <v>178.17189631650751</v>
      </c>
      <c r="G43" s="103"/>
      <c r="H43" s="104">
        <f>SUMIFS('UFR Raw Data'!$K$2:$K$803,'UFR Raw Data'!$I$2:$I$803,'FY15 UFR Benchmarks'!A43,'UFR Raw Data'!$L$2:$L$803,"t")</f>
        <v>2142</v>
      </c>
      <c r="I43" s="111">
        <f>H43/I5</f>
        <v>65.38980505168297</v>
      </c>
      <c r="J43" s="103"/>
      <c r="K43" s="104">
        <f>SUMIFS('UFR Raw Data'!$K$2:$K$803,'UFR Raw Data'!$I$2:$I$803,'FY15 UFR Benchmarks'!A43,'UFR Raw Data'!$L$2:$L$803,"l")</f>
        <v>251</v>
      </c>
      <c r="L43" s="111">
        <f>K43/L5</f>
        <v>34.056987788331078</v>
      </c>
      <c r="M43" s="103"/>
      <c r="N43" s="104">
        <f>SUMIFS('UFR Raw Data'!$K$2:$K$803,'UFR Raw Data'!$I$2:$I$803,'FY15 UFR Benchmarks'!A43,'UFR Raw Data'!$L$2:$L$803,"s")</f>
        <v>922</v>
      </c>
      <c r="O43" s="111">
        <f>N43/O5</f>
        <v>151.89456342668862</v>
      </c>
      <c r="P43" s="103"/>
    </row>
    <row r="44" spans="1:17">
      <c r="A44" s="96" t="s">
        <v>408</v>
      </c>
      <c r="B44" s="96"/>
      <c r="C44" s="108" t="s">
        <v>255</v>
      </c>
      <c r="D44" s="107"/>
      <c r="E44" s="108"/>
      <c r="F44" s="108" t="s">
        <v>255</v>
      </c>
      <c r="G44" s="107"/>
      <c r="H44" s="108"/>
      <c r="I44" s="108" t="s">
        <v>255</v>
      </c>
      <c r="J44" s="107"/>
      <c r="K44" s="108"/>
      <c r="L44" s="108" t="s">
        <v>255</v>
      </c>
      <c r="M44" s="107"/>
      <c r="N44" s="108"/>
      <c r="O44" s="108" t="s">
        <v>255</v>
      </c>
      <c r="P44" s="107"/>
    </row>
    <row r="45" spans="1:17">
      <c r="A45" s="26" t="s">
        <v>209</v>
      </c>
      <c r="B45" s="104">
        <f>SUMIF('UFR Raw Data'!$I$2:$I$803,'FY15 UFR Benchmarks'!A45,'UFR Raw Data'!$K$2:$K$803)</f>
        <v>43931.040000000001</v>
      </c>
      <c r="C45" s="111">
        <f>B45/C5</f>
        <v>721.86849914718675</v>
      </c>
      <c r="D45" s="103"/>
      <c r="E45" s="104">
        <f>SUMIFS('UFR Raw Data'!$K$2:$K$803,'UFR Raw Data'!$I$2:$I$803,'FY15 UFR Benchmarks'!A45,'UFR Raw Data'!$L$2:$L$803,"p")</f>
        <v>9605.0400000000009</v>
      </c>
      <c r="F45" s="111">
        <f>E45/F5</f>
        <v>655.18690313779007</v>
      </c>
      <c r="G45" s="103"/>
      <c r="H45" s="104">
        <f>SUMIFS('UFR Raw Data'!$K$2:$K$803,'UFR Raw Data'!$I$2:$I$803,'FY15 UFR Benchmarks'!A45,'UFR Raw Data'!$L$2:$L$803,"t")</f>
        <v>16264</v>
      </c>
      <c r="I45" s="111">
        <f>H45/I5</f>
        <v>496.49850110204102</v>
      </c>
      <c r="J45" s="107"/>
      <c r="K45" s="104">
        <f>SUMIFS('UFR Raw Data'!$K$2:$K$803,'UFR Raw Data'!$I$2:$I$803,'FY15 UFR Benchmarks'!A45,'UFR Raw Data'!$L$2:$L$803,"l")</f>
        <v>738</v>
      </c>
      <c r="L45" s="111">
        <f>K45/L5</f>
        <v>100.13568521031209</v>
      </c>
      <c r="M45" s="107"/>
      <c r="N45" s="104">
        <f>SUMIFS('UFR Raw Data'!$K$2:$K$803,'UFR Raw Data'!$I$2:$I$803,'FY15 UFR Benchmarks'!A45,'UFR Raw Data'!$L$2:$L$803,"s")</f>
        <v>17324</v>
      </c>
      <c r="O45" s="111">
        <f>N45/O5</f>
        <v>2854.0362438220754</v>
      </c>
      <c r="P45" s="107"/>
    </row>
    <row r="46" spans="1:17" s="165" customFormat="1">
      <c r="A46" s="166" t="s">
        <v>219</v>
      </c>
      <c r="B46" s="167">
        <f>SUMIF('UFR Raw Data'!$I$2:$I$803,'FY15 UFR Benchmarks'!A46,'UFR Raw Data'!$K$2:$K$803)</f>
        <v>19742</v>
      </c>
      <c r="C46" s="111">
        <f>B46/C5</f>
        <v>324.39769033839764</v>
      </c>
      <c r="D46" s="103"/>
      <c r="E46" s="167">
        <f>SUMIFS('UFR Raw Data'!$K$2:$K$803,'UFR Raw Data'!$I$2:$I$803,'FY15 UFR Benchmarks'!A46,'UFR Raw Data'!$L$2:$L$803,"p")</f>
        <v>4717</v>
      </c>
      <c r="F46" s="111">
        <f>E46/F5</f>
        <v>321.75989085948163</v>
      </c>
      <c r="G46" s="103"/>
      <c r="H46" s="167">
        <f>SUMIFS('UFR Raw Data'!$K$2:$K$803,'UFR Raw Data'!$I$2:$I$803,'FY15 UFR Benchmarks'!A46,'UFR Raw Data'!$L$2:$L$803,"t")</f>
        <v>13808</v>
      </c>
      <c r="I46" s="111">
        <f>H46/I5</f>
        <v>421.52307570197871</v>
      </c>
      <c r="J46" s="107"/>
      <c r="K46" s="167">
        <f>SUMIFS('UFR Raw Data'!$K$2:$K$803,'UFR Raw Data'!$I$2:$I$803,'FY15 UFR Benchmarks'!A46,'UFR Raw Data'!$L$2:$L$803,"l")</f>
        <v>1217</v>
      </c>
      <c r="L46" s="111">
        <f>K46/L5</f>
        <v>165.1289009497965</v>
      </c>
      <c r="M46" s="107"/>
      <c r="N46" s="167">
        <f>SUMIFS('UFR Raw Data'!$K$2:$K$803,'UFR Raw Data'!$I$2:$I$803,'FY15 UFR Benchmarks'!A46,'UFR Raw Data'!$L$2:$L$803,"s")</f>
        <v>0</v>
      </c>
      <c r="O46" s="111">
        <f>N46/O5</f>
        <v>0</v>
      </c>
      <c r="P46" s="107"/>
    </row>
    <row r="47" spans="1:17" s="165" customFormat="1">
      <c r="A47" s="184" t="s">
        <v>500</v>
      </c>
      <c r="B47" s="185">
        <f>SUM(B45:B46)</f>
        <v>63673.04</v>
      </c>
      <c r="C47" s="186">
        <f>B47/C5</f>
        <v>1046.2661894855844</v>
      </c>
      <c r="D47" s="103"/>
      <c r="E47" s="185">
        <f>SUM(E45:E46)</f>
        <v>14322.04</v>
      </c>
      <c r="F47" s="186">
        <f>E47/F5</f>
        <v>976.9467939972717</v>
      </c>
      <c r="G47" s="103"/>
      <c r="H47" s="185">
        <f>SUM(H45:H46)</f>
        <v>30072</v>
      </c>
      <c r="I47" s="186">
        <f>H47/I5</f>
        <v>918.02157680401979</v>
      </c>
      <c r="J47" s="103"/>
      <c r="K47" s="185">
        <f>SUM(K45:K46)</f>
        <v>1955</v>
      </c>
      <c r="L47" s="186">
        <f>K47/L5</f>
        <v>265.26458616010859</v>
      </c>
      <c r="M47" s="103"/>
      <c r="N47" s="185">
        <f>SUM(N45:N46)</f>
        <v>17324</v>
      </c>
      <c r="O47" s="186">
        <f>N47/O5</f>
        <v>2854.0362438220754</v>
      </c>
      <c r="P47" s="107"/>
    </row>
    <row r="48" spans="1:17">
      <c r="A48" s="96" t="s">
        <v>404</v>
      </c>
      <c r="B48" s="96"/>
      <c r="C48" s="106" t="s">
        <v>405</v>
      </c>
      <c r="D48" s="107"/>
      <c r="E48" s="108"/>
      <c r="F48" s="106" t="s">
        <v>405</v>
      </c>
      <c r="G48" s="107"/>
      <c r="H48" s="108"/>
      <c r="I48" s="106" t="s">
        <v>405</v>
      </c>
      <c r="J48" s="107"/>
      <c r="K48" s="108"/>
      <c r="L48" s="106" t="s">
        <v>405</v>
      </c>
      <c r="M48" s="107"/>
      <c r="N48" s="108"/>
      <c r="O48" s="106" t="s">
        <v>405</v>
      </c>
      <c r="P48" s="107"/>
    </row>
    <row r="49" spans="1:16">
      <c r="A49" s="26" t="s">
        <v>225</v>
      </c>
      <c r="B49" s="104">
        <f>SUMIF('UFR Raw Data'!$I$2:$I$803,'FY15 UFR Benchmarks'!A49,'UFR Raw Data'!$K$2:$K$803)</f>
        <v>619320.30159999989</v>
      </c>
      <c r="C49" s="112">
        <f>B49/(B3-B49-B69-B70)</f>
        <v>0.14233534121323074</v>
      </c>
      <c r="D49" s="103"/>
      <c r="E49" s="104">
        <f>SUMIFS('UFR Raw Data'!$K$2:$K$803,'UFR Raw Data'!$I$2:$I$803,'FY15 UFR Benchmarks'!A49,'UFR Raw Data'!$L$2:$L$803,"p")</f>
        <v>179746.93160000001</v>
      </c>
      <c r="F49" s="112">
        <f>E49/(E3-E49-E69-E70)</f>
        <v>0.13494566316176379</v>
      </c>
      <c r="G49" s="103"/>
      <c r="H49" s="104">
        <f>SUMIFS('UFR Raw Data'!$K$2:$K$803,'UFR Raw Data'!$I$2:$I$803,'FY15 UFR Benchmarks'!A49,'UFR Raw Data'!$L$2:$L$803,"t")</f>
        <v>328081.97020000004</v>
      </c>
      <c r="I49" s="112">
        <f>H49/(H3-H49-H69-H70)</f>
        <v>0.14875963363118877</v>
      </c>
      <c r="J49" s="103"/>
      <c r="K49" s="104">
        <f>SUMIFS('UFR Raw Data'!$K$2:$K$803,'UFR Raw Data'!$I$2:$I$803,'FY15 UFR Benchmarks'!A49,'UFR Raw Data'!$L$2:$L$803,"l")</f>
        <v>46928.9228</v>
      </c>
      <c r="L49" s="112">
        <f>K49/(K3-K49-K69-K70)</f>
        <v>0.11285005915566115</v>
      </c>
      <c r="M49" s="103"/>
      <c r="N49" s="104">
        <f>SUMIFS('UFR Raw Data'!$K$2:$K$803,'UFR Raw Data'!$I$2:$I$803,'FY15 UFR Benchmarks'!A49,'UFR Raw Data'!$L$2:$L$803,"s")</f>
        <v>64562.476999999999</v>
      </c>
      <c r="O49" s="112">
        <f>N49/(N3-N49-N69-N70)</f>
        <v>0.16228333391983671</v>
      </c>
      <c r="P49" s="103"/>
    </row>
    <row r="50" spans="1:16">
      <c r="A50" s="26"/>
      <c r="B50" s="104"/>
      <c r="C50" s="112"/>
      <c r="D50" s="103"/>
      <c r="E50" s="104"/>
      <c r="F50" s="112"/>
      <c r="G50" s="103"/>
      <c r="H50" s="104"/>
      <c r="I50" s="112"/>
      <c r="J50" s="103"/>
      <c r="K50" s="104"/>
      <c r="L50" s="112"/>
      <c r="M50" s="103"/>
      <c r="N50" s="104"/>
      <c r="O50" s="112"/>
      <c r="P50" s="103"/>
    </row>
    <row r="51" spans="1:16">
      <c r="A51" s="113" t="s">
        <v>406</v>
      </c>
      <c r="B51" s="111">
        <f>SUM(B30:B49)+SUM(B7:B16)</f>
        <v>4844194.9406000003</v>
      </c>
      <c r="C51" s="112"/>
      <c r="D51" s="97"/>
      <c r="E51" s="111">
        <f>SUM(E30:E49)+SUM(E7:E16)</f>
        <v>1462561.8456000001</v>
      </c>
      <c r="F51" s="112"/>
      <c r="G51" s="97"/>
      <c r="H51" s="111">
        <f>SUM(H30:H49)+SUM(H7:H16)</f>
        <v>2481300.6952</v>
      </c>
      <c r="I51" s="112"/>
      <c r="J51" s="97"/>
      <c r="K51" s="111">
        <f>SUM(K30:K49)+SUM(K7:K16)</f>
        <v>438118.9228</v>
      </c>
      <c r="L51" s="112"/>
      <c r="M51" s="97"/>
      <c r="N51" s="111">
        <f>SUM(N30:N49)+SUM(N7:N16)</f>
        <v>462213.47700000001</v>
      </c>
      <c r="O51" s="112"/>
      <c r="P51" s="97"/>
    </row>
    <row r="52" spans="1:16">
      <c r="A52" s="113"/>
      <c r="B52" s="112"/>
      <c r="C52" s="26"/>
      <c r="D52" s="103"/>
      <c r="E52" s="112"/>
      <c r="F52" s="26"/>
      <c r="G52" s="103"/>
      <c r="H52" s="112"/>
      <c r="I52" s="26"/>
      <c r="J52" s="103"/>
      <c r="K52" s="112"/>
      <c r="L52" s="26"/>
      <c r="M52" s="103"/>
      <c r="N52" s="112"/>
      <c r="O52" s="26"/>
      <c r="P52" s="103"/>
    </row>
    <row r="53" spans="1:16">
      <c r="A53" s="114" t="s">
        <v>409</v>
      </c>
      <c r="B53" s="114"/>
      <c r="C53" s="114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1:16">
      <c r="A54" s="26" t="s">
        <v>205</v>
      </c>
      <c r="B54" s="104">
        <f>SUMIF('UFR Raw Data'!$I$2:$I$803,'FY15 UFR Benchmarks'!A54,'UFR Raw Data'!$K$2:$K$803)</f>
        <v>880</v>
      </c>
      <c r="C54" s="26"/>
      <c r="D54" s="103"/>
      <c r="E54" s="104">
        <f>SUMIFS('UFR Raw Data'!$K$2:$K$803,'UFR Raw Data'!$I$2:$I$803,'FY15 UFR Benchmarks'!A54,'UFR Raw Data'!$L$2:$L$803,"p")</f>
        <v>0</v>
      </c>
      <c r="F54" s="26"/>
      <c r="G54" s="103"/>
      <c r="H54" s="104">
        <f>SUMIFS('UFR Raw Data'!$K$2:$K$803,'UFR Raw Data'!$I$2:$I$803,'FY15 UFR Benchmarks'!A54,'UFR Raw Data'!$L$2:$L$803,"t")</f>
        <v>880</v>
      </c>
      <c r="I54" s="26"/>
      <c r="J54" s="103"/>
      <c r="K54" s="104">
        <f>SUMIFS('UFR Raw Data'!$K$2:$K$803,'UFR Raw Data'!$I$2:$I$803,'FY15 UFR Benchmarks'!A54,'UFR Raw Data'!$L$2:$L$803,"l")</f>
        <v>0</v>
      </c>
      <c r="L54" s="26"/>
      <c r="M54" s="103"/>
      <c r="N54" s="104">
        <f>SUMIFS('UFR Raw Data'!$K$2:$K$803,'UFR Raw Data'!$I$2:$I$803,'FY15 UFR Benchmarks'!A54,'UFR Raw Data'!$L$2:$L$803,"s")</f>
        <v>0</v>
      </c>
      <c r="O54" s="26"/>
      <c r="P54" s="103"/>
    </row>
    <row r="55" spans="1:16">
      <c r="A55" s="26" t="s">
        <v>207</v>
      </c>
      <c r="B55" s="104">
        <f>SUMIF('UFR Raw Data'!$I$2:$I$803,'FY15 UFR Benchmarks'!A55,'UFR Raw Data'!$K$2:$K$803)</f>
        <v>1825</v>
      </c>
      <c r="C55" s="26"/>
      <c r="D55" s="103"/>
      <c r="E55" s="104">
        <f>SUMIFS('UFR Raw Data'!$K$2:$K$803,'UFR Raw Data'!$I$2:$I$803,'FY15 UFR Benchmarks'!A55,'UFR Raw Data'!$L$2:$L$803,"p")</f>
        <v>0</v>
      </c>
      <c r="F55" s="26"/>
      <c r="G55" s="103"/>
      <c r="H55" s="104">
        <f>SUMIFS('UFR Raw Data'!$K$2:$K$803,'UFR Raw Data'!$I$2:$I$803,'FY15 UFR Benchmarks'!A55,'UFR Raw Data'!$L$2:$L$803,"t")</f>
        <v>1825</v>
      </c>
      <c r="I55" s="26"/>
      <c r="J55" s="103"/>
      <c r="K55" s="104">
        <f>SUMIFS('UFR Raw Data'!$K$2:$K$803,'UFR Raw Data'!$I$2:$I$803,'FY15 UFR Benchmarks'!A55,'UFR Raw Data'!$L$2:$L$803,"l")</f>
        <v>0</v>
      </c>
      <c r="L55" s="26"/>
      <c r="M55" s="103"/>
      <c r="N55" s="104">
        <f>SUMIFS('UFR Raw Data'!$K$2:$K$803,'UFR Raw Data'!$I$2:$I$803,'FY15 UFR Benchmarks'!A55,'UFR Raw Data'!$L$2:$L$803,"s")</f>
        <v>0</v>
      </c>
      <c r="O55" s="26"/>
      <c r="P55" s="103"/>
    </row>
    <row r="56" spans="1:16">
      <c r="A56" s="26" t="s">
        <v>211</v>
      </c>
      <c r="B56" s="104">
        <f>SUMIF('UFR Raw Data'!$I$2:$I$803,'FY15 UFR Benchmarks'!A56,'UFR Raw Data'!$K$2:$K$803)</f>
        <v>7108</v>
      </c>
      <c r="C56" s="26"/>
      <c r="D56" s="103"/>
      <c r="E56" s="104">
        <f>SUMIFS('UFR Raw Data'!$K$2:$K$803,'UFR Raw Data'!$I$2:$I$803,'FY15 UFR Benchmarks'!A56,'UFR Raw Data'!$L$2:$L$803,"p")</f>
        <v>6912</v>
      </c>
      <c r="F56" s="26"/>
      <c r="G56" s="103"/>
      <c r="H56" s="104">
        <f>SUMIFS('UFR Raw Data'!$K$2:$K$803,'UFR Raw Data'!$I$2:$I$803,'FY15 UFR Benchmarks'!A56,'UFR Raw Data'!$L$2:$L$803,"t")</f>
        <v>196</v>
      </c>
      <c r="I56" s="26"/>
      <c r="J56" s="103"/>
      <c r="K56" s="104">
        <f>SUMIFS('UFR Raw Data'!$K$2:$K$803,'UFR Raw Data'!$I$2:$I$803,'FY15 UFR Benchmarks'!A56,'UFR Raw Data'!$L$2:$L$803,"l")</f>
        <v>0</v>
      </c>
      <c r="L56" s="26"/>
      <c r="M56" s="103"/>
      <c r="N56" s="104">
        <f>SUMIFS('UFR Raw Data'!$K$2:$K$803,'UFR Raw Data'!$I$2:$I$803,'FY15 UFR Benchmarks'!A56,'UFR Raw Data'!$L$2:$L$803,"s")</f>
        <v>0</v>
      </c>
      <c r="O56" s="26"/>
      <c r="P56" s="103"/>
    </row>
    <row r="57" spans="1:16">
      <c r="A57" s="26" t="s">
        <v>203</v>
      </c>
      <c r="B57" s="104">
        <f>SUMIF('UFR Raw Data'!$I$2:$I$803,'FY15 UFR Benchmarks'!A57,'UFR Raw Data'!$K$2:$K$803)</f>
        <v>146</v>
      </c>
      <c r="C57" s="26"/>
      <c r="D57" s="103"/>
      <c r="E57" s="104">
        <f>SUMIFS('UFR Raw Data'!$K$2:$K$803,'UFR Raw Data'!$I$2:$I$803,'FY15 UFR Benchmarks'!A57,'UFR Raw Data'!$L$2:$L$803,"p")</f>
        <v>0</v>
      </c>
      <c r="F57" s="26"/>
      <c r="G57" s="103"/>
      <c r="H57" s="104">
        <f>SUMIFS('UFR Raw Data'!$K$2:$K$803,'UFR Raw Data'!$I$2:$I$803,'FY15 UFR Benchmarks'!A57,'UFR Raw Data'!$L$2:$L$803,"t")</f>
        <v>133</v>
      </c>
      <c r="I57" s="26"/>
      <c r="J57" s="103"/>
      <c r="K57" s="104">
        <f>SUMIFS('UFR Raw Data'!$K$2:$K$803,'UFR Raw Data'!$I$2:$I$803,'FY15 UFR Benchmarks'!A57,'UFR Raw Data'!$L$2:$L$803,"l")</f>
        <v>0</v>
      </c>
      <c r="L57" s="26"/>
      <c r="M57" s="103"/>
      <c r="N57" s="104">
        <f>SUMIFS('UFR Raw Data'!$K$2:$K$803,'UFR Raw Data'!$I$2:$I$803,'FY15 UFR Benchmarks'!A57,'UFR Raw Data'!$L$2:$L$803,"s")</f>
        <v>13</v>
      </c>
      <c r="O57" s="26"/>
      <c r="P57" s="103"/>
    </row>
    <row r="58" spans="1:16">
      <c r="A58" s="26" t="s">
        <v>197</v>
      </c>
      <c r="B58" s="104">
        <f>SUMIF('UFR Raw Data'!$I$2:$I$803,'FY15 UFR Benchmarks'!A58,'UFR Raw Data'!$K$2:$K$803)</f>
        <v>14606</v>
      </c>
      <c r="C58" s="26"/>
      <c r="D58" s="103"/>
      <c r="E58" s="104">
        <f>SUMIFS('UFR Raw Data'!$K$2:$K$803,'UFR Raw Data'!$I$2:$I$803,'FY15 UFR Benchmarks'!A58,'UFR Raw Data'!$L$2:$L$803,"p")</f>
        <v>0</v>
      </c>
      <c r="F58" s="26"/>
      <c r="G58" s="103"/>
      <c r="H58" s="104">
        <f>SUMIFS('UFR Raw Data'!$K$2:$K$803,'UFR Raw Data'!$I$2:$I$803,'FY15 UFR Benchmarks'!A58,'UFR Raw Data'!$L$2:$L$803,"t")</f>
        <v>13634</v>
      </c>
      <c r="I58" s="26"/>
      <c r="J58" s="103"/>
      <c r="K58" s="104">
        <f>SUMIFS('UFR Raw Data'!$K$2:$K$803,'UFR Raw Data'!$I$2:$I$803,'FY15 UFR Benchmarks'!A58,'UFR Raw Data'!$L$2:$L$803,"l")</f>
        <v>0</v>
      </c>
      <c r="L58" s="26"/>
      <c r="M58" s="103"/>
      <c r="N58" s="104">
        <f>SUMIFS('UFR Raw Data'!$K$2:$K$803,'UFR Raw Data'!$I$2:$I$803,'FY15 UFR Benchmarks'!A58,'UFR Raw Data'!$L$2:$L$803,"s")</f>
        <v>972</v>
      </c>
      <c r="O58" s="26"/>
      <c r="P58" s="103"/>
    </row>
    <row r="59" spans="1:16">
      <c r="A59" s="113" t="s">
        <v>118</v>
      </c>
      <c r="B59" s="116">
        <f>SUM(B54:B58)</f>
        <v>24565</v>
      </c>
      <c r="C59" s="117"/>
      <c r="D59" s="103"/>
      <c r="E59" s="116">
        <f>SUM(E54:E58)</f>
        <v>6912</v>
      </c>
      <c r="F59" s="117"/>
      <c r="G59" s="103"/>
      <c r="H59" s="116">
        <f>SUM(H54:H58)</f>
        <v>16668</v>
      </c>
      <c r="I59" s="116"/>
      <c r="J59" s="103"/>
      <c r="K59" s="116">
        <f>SUM(K54:K58)</f>
        <v>0</v>
      </c>
      <c r="L59" s="116"/>
      <c r="M59" s="103"/>
      <c r="N59" s="116">
        <f>SUM(N54:N58)</f>
        <v>985</v>
      </c>
      <c r="O59" s="116"/>
      <c r="P59" s="103"/>
    </row>
    <row r="60" spans="1:16">
      <c r="A60" s="127" t="s">
        <v>411</v>
      </c>
      <c r="B60" s="127"/>
      <c r="C60" s="127"/>
      <c r="D60" s="127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</row>
    <row r="61" spans="1:16">
      <c r="A61" s="26" t="s">
        <v>21</v>
      </c>
      <c r="B61" s="104">
        <f>SUMIF('UFR Raw Data'!$I$2:$I$803,'FY15 UFR Benchmarks'!A61,'UFR Raw Data'!$K$2:$K$803)</f>
        <v>5178</v>
      </c>
      <c r="C61" s="105"/>
      <c r="D61" s="103"/>
      <c r="E61" s="104">
        <f>SUMIFS('UFR Raw Data'!$K$2:$K$803,'UFR Raw Data'!$I$2:$I$803,'FY15 UFR Benchmarks'!A61,'UFR Raw Data'!$L$2:$L$803,"p")</f>
        <v>2870</v>
      </c>
      <c r="F61" s="105"/>
      <c r="G61" s="103"/>
      <c r="H61" s="104">
        <f>SUMIFS('UFR Raw Data'!$K$2:$K$803,'UFR Raw Data'!$I$2:$I$803,'FY15 UFR Benchmarks'!A61,'UFR Raw Data'!$L$2:$L$803,"t")</f>
        <v>2308</v>
      </c>
      <c r="I61" s="105"/>
      <c r="J61" s="103"/>
      <c r="K61" s="104">
        <f>SUMIFS('UFR Raw Data'!$K$2:$K$803,'UFR Raw Data'!$I$2:$I$803,'FY15 UFR Benchmarks'!A61,'UFR Raw Data'!$L$2:$L$803,"l")</f>
        <v>0</v>
      </c>
      <c r="L61" s="105"/>
      <c r="M61" s="103"/>
      <c r="N61" s="104">
        <f>SUMIFS('UFR Raw Data'!$K$2:$K$803,'UFR Raw Data'!$I$2:$I$803,'FY15 UFR Benchmarks'!A61,'UFR Raw Data'!$L$2:$L$803,"s")</f>
        <v>0</v>
      </c>
      <c r="O61" s="105"/>
      <c r="P61" s="103"/>
    </row>
    <row r="62" spans="1:16">
      <c r="A62" s="26" t="s">
        <v>161</v>
      </c>
      <c r="B62" s="104">
        <f>SUMIF('UFR Raw Data'!$I$2:$I$803,'FY15 UFR Benchmarks'!A62,'UFR Raw Data'!$K$2:$K$803)</f>
        <v>21018</v>
      </c>
      <c r="C62" s="105"/>
      <c r="D62" s="103"/>
      <c r="E62" s="104">
        <f>SUMIFS('UFR Raw Data'!$K$2:$K$803,'UFR Raw Data'!$I$2:$I$803,'FY15 UFR Benchmarks'!A62,'UFR Raw Data'!$L$2:$L$803,"p")</f>
        <v>6018</v>
      </c>
      <c r="F62" s="105"/>
      <c r="G62" s="103"/>
      <c r="H62" s="104">
        <f>SUMIFS('UFR Raw Data'!$K$2:$K$803,'UFR Raw Data'!$I$2:$I$803,'FY15 UFR Benchmarks'!A62,'UFR Raw Data'!$L$2:$L$803,"t")</f>
        <v>15000</v>
      </c>
      <c r="I62" s="105"/>
      <c r="J62" s="103"/>
      <c r="K62" s="104">
        <f>SUMIFS('UFR Raw Data'!$K$2:$K$803,'UFR Raw Data'!$I$2:$I$803,'FY15 UFR Benchmarks'!A62,'UFR Raw Data'!$L$2:$L$803,"l")</f>
        <v>0</v>
      </c>
      <c r="L62" s="105"/>
      <c r="M62" s="103"/>
      <c r="N62" s="104">
        <f>SUMIFS('UFR Raw Data'!$K$2:$K$803,'UFR Raw Data'!$I$2:$I$803,'FY15 UFR Benchmarks'!A62,'UFR Raw Data'!$L$2:$L$803,"s")</f>
        <v>0</v>
      </c>
      <c r="O62" s="105"/>
      <c r="P62" s="103"/>
    </row>
    <row r="63" spans="1:16">
      <c r="A63" s="26" t="s">
        <v>163</v>
      </c>
      <c r="B63" s="104">
        <f>SUMIF('UFR Raw Data'!$I$2:$I$803,'FY15 UFR Benchmarks'!A63,'UFR Raw Data'!$K$2:$K$803)</f>
        <v>12267</v>
      </c>
      <c r="C63" s="105"/>
      <c r="D63" s="103"/>
      <c r="E63" s="104">
        <f>SUMIFS('UFR Raw Data'!$K$2:$K$803,'UFR Raw Data'!$I$2:$I$803,'FY15 UFR Benchmarks'!A63,'UFR Raw Data'!$L$2:$L$803,"p")</f>
        <v>1273</v>
      </c>
      <c r="F63" s="105"/>
      <c r="G63" s="103"/>
      <c r="H63" s="104">
        <f>SUMIFS('UFR Raw Data'!$K$2:$K$803,'UFR Raw Data'!$I$2:$I$803,'FY15 UFR Benchmarks'!A63,'UFR Raw Data'!$L$2:$L$803,"t")</f>
        <v>10573</v>
      </c>
      <c r="I63" s="105"/>
      <c r="J63" s="103"/>
      <c r="K63" s="104">
        <f>SUMIFS('UFR Raw Data'!$K$2:$K$803,'UFR Raw Data'!$I$2:$I$803,'FY15 UFR Benchmarks'!A63,'UFR Raw Data'!$L$2:$L$803,"l")</f>
        <v>0</v>
      </c>
      <c r="L63" s="105"/>
      <c r="M63" s="103"/>
      <c r="N63" s="104">
        <f>SUMIFS('UFR Raw Data'!$K$2:$K$803,'UFR Raw Data'!$I$2:$I$803,'FY15 UFR Benchmarks'!A63,'UFR Raw Data'!$L$2:$L$803,"s")</f>
        <v>421</v>
      </c>
      <c r="O63" s="105"/>
      <c r="P63" s="103"/>
    </row>
    <row r="64" spans="1:16">
      <c r="A64" s="26" t="s">
        <v>187</v>
      </c>
      <c r="B64" s="104">
        <f>SUMIF('UFR Raw Data'!$I$2:$I$803,'FY15 UFR Benchmarks'!A64,'UFR Raw Data'!$K$2:$K$803)</f>
        <v>26202</v>
      </c>
      <c r="C64" s="26"/>
      <c r="D64" s="103"/>
      <c r="E64" s="104">
        <f>SUMIFS('UFR Raw Data'!$K$2:$K$803,'UFR Raw Data'!$I$2:$I$803,'FY15 UFR Benchmarks'!A64,'UFR Raw Data'!$L$2:$L$803,"p")</f>
        <v>1195</v>
      </c>
      <c r="F64" s="26"/>
      <c r="G64" s="103"/>
      <c r="H64" s="104">
        <f>SUMIFS('UFR Raw Data'!$K$2:$K$803,'UFR Raw Data'!$I$2:$I$803,'FY15 UFR Benchmarks'!A64,'UFR Raw Data'!$L$2:$L$803,"t")</f>
        <v>25007</v>
      </c>
      <c r="I64" s="26"/>
      <c r="J64" s="103"/>
      <c r="K64" s="104">
        <f>SUMIFS('UFR Raw Data'!$K$2:$K$803,'UFR Raw Data'!$I$2:$I$803,'FY15 UFR Benchmarks'!A64,'UFR Raw Data'!$L$2:$L$803,"l")</f>
        <v>0</v>
      </c>
      <c r="L64" s="26"/>
      <c r="M64" s="103"/>
      <c r="N64" s="104">
        <f>SUMIFS('UFR Raw Data'!$K$2:$K$803,'UFR Raw Data'!$I$2:$I$803,'FY15 UFR Benchmarks'!A64,'UFR Raw Data'!$L$2:$L$803,"s")</f>
        <v>0</v>
      </c>
      <c r="O64" s="26"/>
      <c r="P64" s="103"/>
    </row>
    <row r="65" spans="1:16">
      <c r="A65" s="26" t="s">
        <v>189</v>
      </c>
      <c r="B65" s="104">
        <f>SUMIF('UFR Raw Data'!$I$2:$I$803,'FY15 UFR Benchmarks'!A65,'UFR Raw Data'!$K$2:$K$803)</f>
        <v>43020</v>
      </c>
      <c r="C65" s="26"/>
      <c r="D65" s="103"/>
      <c r="E65" s="104">
        <f>SUMIFS('UFR Raw Data'!$K$2:$K$803,'UFR Raw Data'!$I$2:$I$803,'FY15 UFR Benchmarks'!A65,'UFR Raw Data'!$L$2:$L$803,"p")</f>
        <v>25261</v>
      </c>
      <c r="F65" s="26"/>
      <c r="G65" s="103"/>
      <c r="H65" s="104">
        <f>SUMIFS('UFR Raw Data'!$K$2:$K$803,'UFR Raw Data'!$I$2:$I$803,'FY15 UFR Benchmarks'!A65,'UFR Raw Data'!$L$2:$L$803,"t")</f>
        <v>4929</v>
      </c>
      <c r="I65" s="26"/>
      <c r="J65" s="103"/>
      <c r="K65" s="104">
        <f>SUMIFS('UFR Raw Data'!$K$2:$K$803,'UFR Raw Data'!$I$2:$I$803,'FY15 UFR Benchmarks'!A65,'UFR Raw Data'!$L$2:$L$803,"l")</f>
        <v>291</v>
      </c>
      <c r="L65" s="26"/>
      <c r="M65" s="103"/>
      <c r="N65" s="104">
        <f>SUMIFS('UFR Raw Data'!$K$2:$K$803,'UFR Raw Data'!$I$2:$I$803,'FY15 UFR Benchmarks'!A65,'UFR Raw Data'!$L$2:$L$803,"s")</f>
        <v>12539</v>
      </c>
      <c r="O65" s="26"/>
      <c r="P65" s="103"/>
    </row>
    <row r="66" spans="1:16">
      <c r="A66" s="26" t="s">
        <v>215</v>
      </c>
      <c r="B66" s="104">
        <f>SUMIF('UFR Raw Data'!$I$2:$I$803,'FY15 UFR Benchmarks'!A66,'UFR Raw Data'!$K$2:$K$803)</f>
        <v>79748</v>
      </c>
      <c r="C66" s="26"/>
      <c r="D66" s="103"/>
      <c r="E66" s="104">
        <f>SUMIFS('UFR Raw Data'!$K$2:$K$803,'UFR Raw Data'!$I$2:$I$803,'FY15 UFR Benchmarks'!A66,'UFR Raw Data'!$L$2:$L$803,"p")</f>
        <v>24483</v>
      </c>
      <c r="F66" s="26"/>
      <c r="G66" s="103"/>
      <c r="H66" s="104">
        <f>SUMIFS('UFR Raw Data'!$K$2:$K$803,'UFR Raw Data'!$I$2:$I$803,'FY15 UFR Benchmarks'!A66,'UFR Raw Data'!$L$2:$L$803,"t")</f>
        <v>20455</v>
      </c>
      <c r="I66" s="26"/>
      <c r="J66" s="103"/>
      <c r="K66" s="104">
        <f>SUMIFS('UFR Raw Data'!$K$2:$K$803,'UFR Raw Data'!$I$2:$I$803,'FY15 UFR Benchmarks'!A66,'UFR Raw Data'!$L$2:$L$803,"l")</f>
        <v>31213</v>
      </c>
      <c r="L66" s="26"/>
      <c r="M66" s="103"/>
      <c r="N66" s="104">
        <f>SUMIFS('UFR Raw Data'!$K$2:$K$803,'UFR Raw Data'!$I$2:$I$803,'FY15 UFR Benchmarks'!A66,'UFR Raw Data'!$L$2:$L$803,"s")</f>
        <v>3597</v>
      </c>
      <c r="O66" s="26"/>
      <c r="P66" s="103"/>
    </row>
    <row r="67" spans="1:16">
      <c r="A67" s="26" t="s">
        <v>217</v>
      </c>
      <c r="B67" s="104">
        <f>SUMIF('UFR Raw Data'!$I$2:$I$803,'FY15 UFR Benchmarks'!A67,'UFR Raw Data'!$K$2:$K$803)</f>
        <v>49</v>
      </c>
      <c r="C67" s="26"/>
      <c r="D67" s="103"/>
      <c r="E67" s="104">
        <f>SUMIFS('UFR Raw Data'!$K$2:$K$803,'UFR Raw Data'!$I$2:$I$803,'FY15 UFR Benchmarks'!A67,'UFR Raw Data'!$L$2:$L$803,"p")</f>
        <v>0</v>
      </c>
      <c r="F67" s="26"/>
      <c r="G67" s="103"/>
      <c r="H67" s="104">
        <f>SUMIFS('UFR Raw Data'!$K$2:$K$803,'UFR Raw Data'!$I$2:$I$803,'FY15 UFR Benchmarks'!A67,'UFR Raw Data'!$L$2:$L$803,"t")</f>
        <v>0</v>
      </c>
      <c r="I67" s="26"/>
      <c r="J67" s="103"/>
      <c r="K67" s="104">
        <f>SUMIFS('UFR Raw Data'!$K$2:$K$803,'UFR Raw Data'!$I$2:$I$803,'FY15 UFR Benchmarks'!A67,'UFR Raw Data'!$L$2:$L$803,"l")</f>
        <v>0</v>
      </c>
      <c r="L67" s="26"/>
      <c r="M67" s="103"/>
      <c r="N67" s="104">
        <f>SUMIFS('UFR Raw Data'!$K$2:$K$803,'UFR Raw Data'!$I$2:$I$803,'FY15 UFR Benchmarks'!A67,'UFR Raw Data'!$L$2:$L$803,"s")</f>
        <v>49</v>
      </c>
      <c r="O67" s="26"/>
      <c r="P67" s="103"/>
    </row>
    <row r="68" spans="1:16">
      <c r="A68" s="26" t="s">
        <v>221</v>
      </c>
      <c r="B68" s="104">
        <f>SUMIF('UFR Raw Data'!$I$2:$I$803,'FY15 UFR Benchmarks'!A68,'UFR Raw Data'!$K$2:$K$803)</f>
        <v>6378</v>
      </c>
      <c r="C68" s="26"/>
      <c r="D68" s="103"/>
      <c r="E68" s="104">
        <f>SUMIFS('UFR Raw Data'!$K$2:$K$803,'UFR Raw Data'!$I$2:$I$803,'FY15 UFR Benchmarks'!A68,'UFR Raw Data'!$L$2:$L$803,"p")</f>
        <v>5352</v>
      </c>
      <c r="F68" s="26"/>
      <c r="G68" s="103"/>
      <c r="H68" s="104">
        <f>SUMIFS('UFR Raw Data'!$K$2:$K$803,'UFR Raw Data'!$I$2:$I$803,'FY15 UFR Benchmarks'!A68,'UFR Raw Data'!$L$2:$L$803,"t")</f>
        <v>517</v>
      </c>
      <c r="I68" s="26"/>
      <c r="J68" s="103"/>
      <c r="K68" s="104">
        <f>SUMIFS('UFR Raw Data'!$K$2:$K$803,'UFR Raw Data'!$I$2:$I$803,'FY15 UFR Benchmarks'!A68,'UFR Raw Data'!$L$2:$L$803,"l")</f>
        <v>509</v>
      </c>
      <c r="L68" s="26"/>
      <c r="M68" s="103"/>
      <c r="N68" s="104">
        <f>SUMIFS('UFR Raw Data'!$K$2:$K$803,'UFR Raw Data'!$I$2:$I$803,'FY15 UFR Benchmarks'!A68,'UFR Raw Data'!$L$2:$L$803,"s")</f>
        <v>0</v>
      </c>
      <c r="O68" s="26"/>
      <c r="P68" s="103"/>
    </row>
    <row r="69" spans="1:16">
      <c r="A69" s="26" t="s">
        <v>229</v>
      </c>
      <c r="B69" s="104">
        <f>SUMIF('UFR Raw Data'!$I$2:$I$803,'FY15 UFR Benchmarks'!A69,'UFR Raw Data'!$K$2:$K$803)</f>
        <v>3420</v>
      </c>
      <c r="C69" s="26"/>
      <c r="D69" s="103"/>
      <c r="E69" s="104">
        <f>SUMIFS('UFR Raw Data'!$K$2:$K$803,'UFR Raw Data'!$I$2:$I$803,'FY15 UFR Benchmarks'!A69,'UFR Raw Data'!$L$2:$L$803,"p")</f>
        <v>28</v>
      </c>
      <c r="F69" s="26"/>
      <c r="G69" s="103"/>
      <c r="H69" s="104">
        <f>SUMIFS('UFR Raw Data'!$K$2:$K$803,'UFR Raw Data'!$I$2:$I$803,'FY15 UFR Benchmarks'!A69,'UFR Raw Data'!$L$2:$L$803,"t")</f>
        <v>3275</v>
      </c>
      <c r="I69" s="26"/>
      <c r="J69" s="103"/>
      <c r="K69" s="104">
        <f>SUMIFS('UFR Raw Data'!$K$2:$K$803,'UFR Raw Data'!$I$2:$I$803,'FY15 UFR Benchmarks'!A69,'UFR Raw Data'!$L$2:$L$803,"l")</f>
        <v>0</v>
      </c>
      <c r="L69" s="26"/>
      <c r="M69" s="103"/>
      <c r="N69" s="104">
        <f>SUMIFS('UFR Raw Data'!$K$2:$K$803,'UFR Raw Data'!$I$2:$I$803,'FY15 UFR Benchmarks'!A69,'UFR Raw Data'!$L$2:$L$803,"s")</f>
        <v>117</v>
      </c>
      <c r="O69" s="26"/>
      <c r="P69" s="103"/>
    </row>
    <row r="70" spans="1:16">
      <c r="A70" s="26" t="s">
        <v>231</v>
      </c>
      <c r="B70" s="104">
        <f>SUMIF('UFR Raw Data'!$I$2:$I$803,'FY15 UFR Benchmarks'!A70,'UFR Raw Data'!$K$2:$K$803)</f>
        <v>8019</v>
      </c>
      <c r="C70" s="26"/>
      <c r="D70" s="103"/>
      <c r="E70" s="104">
        <f>SUMIFS('UFR Raw Data'!$K$2:$K$803,'UFR Raw Data'!$I$2:$I$803,'FY15 UFR Benchmarks'!A70,'UFR Raw Data'!$L$2:$L$803,"p")</f>
        <v>4969</v>
      </c>
      <c r="F70" s="26"/>
      <c r="G70" s="103"/>
      <c r="H70" s="104">
        <f>SUMIFS('UFR Raw Data'!$K$2:$K$803,'UFR Raw Data'!$I$2:$I$803,'FY15 UFR Benchmarks'!A70,'UFR Raw Data'!$L$2:$L$803,"t")</f>
        <v>1800</v>
      </c>
      <c r="I70" s="26"/>
      <c r="J70" s="103"/>
      <c r="K70" s="104">
        <f>SUMIFS('UFR Raw Data'!$K$2:$K$803,'UFR Raw Data'!$I$2:$I$803,'FY15 UFR Benchmarks'!A70,'UFR Raw Data'!$L$2:$L$803,"l")</f>
        <v>1250</v>
      </c>
      <c r="L70" s="26"/>
      <c r="M70" s="103"/>
      <c r="N70" s="104">
        <f>SUMIFS('UFR Raw Data'!$K$2:$K$803,'UFR Raw Data'!$I$2:$I$803,'FY15 UFR Benchmarks'!A70,'UFR Raw Data'!$L$2:$L$803,"s")</f>
        <v>0</v>
      </c>
      <c r="O70" s="26"/>
      <c r="P70" s="103"/>
    </row>
    <row r="71" spans="1:16">
      <c r="A71" s="113" t="s">
        <v>118</v>
      </c>
      <c r="B71" s="116">
        <f>SUM(B61:B70)</f>
        <v>205299</v>
      </c>
      <c r="C71" s="117"/>
      <c r="D71" s="103"/>
      <c r="E71" s="116">
        <f>SUM(E61:E70)</f>
        <v>71449</v>
      </c>
      <c r="F71" s="117"/>
      <c r="G71" s="103"/>
      <c r="H71" s="116">
        <f>SUM(H61:H70)</f>
        <v>83864</v>
      </c>
      <c r="I71" s="117"/>
      <c r="J71" s="103"/>
      <c r="K71" s="116">
        <f>SUM(K61:K70)</f>
        <v>33263</v>
      </c>
      <c r="L71" s="117"/>
      <c r="M71" s="103"/>
      <c r="N71" s="116">
        <f>SUM(N61:N70)</f>
        <v>16723</v>
      </c>
      <c r="O71" s="117"/>
      <c r="P71" s="103"/>
    </row>
    <row r="72" spans="1:16">
      <c r="A72" s="281" t="s">
        <v>601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scale="6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F24"/>
  <sheetViews>
    <sheetView zoomScaleNormal="100" workbookViewId="0">
      <selection activeCell="B20" sqref="B20"/>
    </sheetView>
  </sheetViews>
  <sheetFormatPr defaultColWidth="9.109375" defaultRowHeight="14.4"/>
  <cols>
    <col min="1" max="1" width="40.33203125" style="165" customWidth="1"/>
    <col min="2" max="2" width="10" style="165" customWidth="1"/>
    <col min="3" max="3" width="27.33203125" style="165" customWidth="1"/>
    <col min="4" max="4" width="20.33203125" style="165" customWidth="1"/>
    <col min="5" max="5" width="14.5546875" style="165" customWidth="1"/>
    <col min="6" max="16384" width="9.109375" style="165"/>
  </cols>
  <sheetData>
    <row r="1" spans="1:6">
      <c r="A1" s="25" t="s">
        <v>503</v>
      </c>
      <c r="B1" s="166"/>
      <c r="C1" s="166"/>
      <c r="D1" s="166"/>
      <c r="E1" s="166"/>
      <c r="F1" s="166"/>
    </row>
    <row r="2" spans="1:6">
      <c r="A2" s="166"/>
      <c r="B2" s="166"/>
      <c r="C2" s="166"/>
      <c r="D2" s="166"/>
      <c r="E2" s="166"/>
      <c r="F2" s="166"/>
    </row>
    <row r="3" spans="1:6">
      <c r="A3" s="154" t="s">
        <v>504</v>
      </c>
      <c r="B3" s="154" t="s">
        <v>505</v>
      </c>
      <c r="C3" s="154" t="s">
        <v>496</v>
      </c>
      <c r="D3" s="166"/>
      <c r="E3" s="166"/>
      <c r="F3" s="166"/>
    </row>
    <row r="4" spans="1:6">
      <c r="A4" s="189" t="s">
        <v>407</v>
      </c>
      <c r="B4" s="194">
        <v>100</v>
      </c>
      <c r="C4" s="27" t="s">
        <v>596</v>
      </c>
      <c r="D4" s="166"/>
      <c r="E4" s="166"/>
      <c r="F4" s="166"/>
    </row>
    <row r="5" spans="1:6">
      <c r="A5" s="27" t="s">
        <v>394</v>
      </c>
      <c r="B5" s="194">
        <v>8.16</v>
      </c>
      <c r="C5" s="27" t="s">
        <v>593</v>
      </c>
      <c r="D5" s="166"/>
      <c r="E5" s="166"/>
      <c r="F5" s="166"/>
    </row>
    <row r="6" spans="1:6">
      <c r="A6" s="166"/>
      <c r="B6" s="166"/>
      <c r="C6" s="166"/>
      <c r="D6" s="166"/>
      <c r="E6" s="166"/>
      <c r="F6" s="166"/>
    </row>
    <row r="7" spans="1:6">
      <c r="A7" s="25" t="s">
        <v>116</v>
      </c>
      <c r="B7" s="194">
        <v>23.42</v>
      </c>
      <c r="C7" s="27" t="s">
        <v>547</v>
      </c>
      <c r="D7" s="272" t="s">
        <v>594</v>
      </c>
      <c r="E7" s="166"/>
      <c r="F7" s="166"/>
    </row>
    <row r="8" spans="1:6" ht="43.2">
      <c r="A8" s="154" t="s">
        <v>537</v>
      </c>
      <c r="B8" s="154" t="s">
        <v>558</v>
      </c>
      <c r="C8" s="154" t="s">
        <v>544</v>
      </c>
      <c r="D8" s="193" t="s">
        <v>548</v>
      </c>
      <c r="E8" s="193" t="s">
        <v>549</v>
      </c>
      <c r="F8" s="18"/>
    </row>
    <row r="9" spans="1:6">
      <c r="A9" s="198" t="s">
        <v>538</v>
      </c>
      <c r="B9" s="199">
        <v>400</v>
      </c>
      <c r="C9" s="199" t="s">
        <v>545</v>
      </c>
      <c r="D9" s="203"/>
      <c r="E9" s="204"/>
      <c r="F9" s="166"/>
    </row>
    <row r="10" spans="1:6" ht="28.8">
      <c r="A10" s="268" t="s">
        <v>539</v>
      </c>
      <c r="B10" s="269">
        <v>300</v>
      </c>
      <c r="C10" s="269" t="s">
        <v>545</v>
      </c>
      <c r="D10" s="268" t="s">
        <v>473</v>
      </c>
      <c r="E10" s="270">
        <f>B10*B7</f>
        <v>7026.0000000000009</v>
      </c>
      <c r="F10" s="166"/>
    </row>
    <row r="11" spans="1:6">
      <c r="A11" s="198" t="s">
        <v>540</v>
      </c>
      <c r="B11" s="199">
        <v>200</v>
      </c>
      <c r="C11" s="199" t="s">
        <v>545</v>
      </c>
      <c r="D11" s="203"/>
      <c r="E11" s="204"/>
      <c r="F11" s="166"/>
    </row>
    <row r="12" spans="1:6">
      <c r="A12" s="198" t="s">
        <v>383</v>
      </c>
      <c r="B12" s="199">
        <v>120</v>
      </c>
      <c r="C12" s="199" t="s">
        <v>545</v>
      </c>
      <c r="D12" s="203"/>
      <c r="E12" s="204"/>
      <c r="F12" s="166"/>
    </row>
    <row r="13" spans="1:6" ht="28.8">
      <c r="A13" s="268" t="s">
        <v>541</v>
      </c>
      <c r="B13" s="269">
        <v>120</v>
      </c>
      <c r="C13" s="269" t="s">
        <v>545</v>
      </c>
      <c r="D13" s="268" t="s">
        <v>559</v>
      </c>
      <c r="E13" s="270">
        <f>B13*B7</f>
        <v>2810.4</v>
      </c>
      <c r="F13" s="166"/>
    </row>
    <row r="14" spans="1:6">
      <c r="A14" s="198" t="s">
        <v>542</v>
      </c>
      <c r="B14" s="199">
        <v>80</v>
      </c>
      <c r="C14" s="199" t="s">
        <v>546</v>
      </c>
      <c r="D14" s="203"/>
      <c r="E14" s="204"/>
      <c r="F14" s="166"/>
    </row>
    <row r="15" spans="1:6">
      <c r="A15" s="198" t="s">
        <v>543</v>
      </c>
      <c r="B15" s="199">
        <v>48</v>
      </c>
      <c r="C15" s="199" t="s">
        <v>546</v>
      </c>
      <c r="D15" s="203"/>
      <c r="E15" s="204"/>
      <c r="F15" s="166"/>
    </row>
    <row r="16" spans="1:6" ht="36.75" customHeight="1">
      <c r="A16" s="468" t="s">
        <v>595</v>
      </c>
      <c r="B16" s="468"/>
      <c r="C16" s="468"/>
      <c r="D16" s="469"/>
      <c r="E16" s="271">
        <f>SUM(E9:E15)</f>
        <v>9836.4000000000015</v>
      </c>
      <c r="F16" s="166"/>
    </row>
    <row r="17" spans="1:6">
      <c r="A17" s="166"/>
      <c r="B17" s="166"/>
      <c r="C17" s="166"/>
      <c r="D17" s="166"/>
      <c r="E17" s="202"/>
      <c r="F17" s="166"/>
    </row>
    <row r="18" spans="1:6">
      <c r="A18" s="154" t="s">
        <v>565</v>
      </c>
      <c r="B18" s="154" t="s">
        <v>558</v>
      </c>
      <c r="C18" s="193" t="s">
        <v>566</v>
      </c>
      <c r="D18" s="166"/>
      <c r="E18" s="166"/>
      <c r="F18" s="166"/>
    </row>
    <row r="19" spans="1:6">
      <c r="A19" s="27" t="s">
        <v>553</v>
      </c>
      <c r="B19" s="27">
        <v>100</v>
      </c>
      <c r="C19" s="200">
        <f>B19*$B$7</f>
        <v>2342</v>
      </c>
      <c r="D19" s="166"/>
      <c r="E19" s="166"/>
      <c r="F19" s="166"/>
    </row>
    <row r="20" spans="1:6">
      <c r="A20" s="27" t="s">
        <v>554</v>
      </c>
      <c r="B20" s="27">
        <v>400</v>
      </c>
      <c r="C20" s="200">
        <f>B20*$B$7</f>
        <v>9368</v>
      </c>
      <c r="D20" s="166"/>
      <c r="E20" s="166"/>
      <c r="F20" s="166"/>
    </row>
    <row r="21" spans="1:6">
      <c r="A21" s="27" t="s">
        <v>555</v>
      </c>
      <c r="B21" s="27">
        <v>25</v>
      </c>
      <c r="C21" s="200">
        <f>B21*$B$7</f>
        <v>585.5</v>
      </c>
      <c r="D21" s="166"/>
      <c r="E21" s="166"/>
      <c r="F21" s="166"/>
    </row>
    <row r="22" spans="1:6">
      <c r="A22" s="166"/>
      <c r="B22" s="27" t="s">
        <v>118</v>
      </c>
      <c r="C22" s="200">
        <f>SUM(C19:C21)</f>
        <v>12295.5</v>
      </c>
      <c r="D22" s="166"/>
      <c r="E22" s="166"/>
      <c r="F22" s="166"/>
    </row>
    <row r="23" spans="1:6">
      <c r="A23" s="281" t="s">
        <v>601</v>
      </c>
      <c r="B23" s="166"/>
      <c r="C23" s="166"/>
      <c r="D23" s="166"/>
      <c r="E23" s="166"/>
      <c r="F23" s="166"/>
    </row>
    <row r="24" spans="1:6">
      <c r="A24" s="166"/>
      <c r="B24" s="166"/>
      <c r="C24" s="166"/>
      <c r="D24" s="166"/>
      <c r="E24" s="166"/>
      <c r="F24" s="166"/>
    </row>
  </sheetData>
  <mergeCells count="1">
    <mergeCell ref="A16:D16"/>
  </mergeCells>
  <pageMargins left="0.7" right="0.7" top="0.75" bottom="0.75" header="0.3" footer="0.3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Permanent</vt:lpstr>
      <vt:lpstr>Transitional</vt:lpstr>
      <vt:lpstr>Low Threshold</vt:lpstr>
      <vt:lpstr>Outreach and Staffing Supports</vt:lpstr>
      <vt:lpstr>School-based Prevent Rate Model</vt:lpstr>
      <vt:lpstr>CAF Spring 2018</vt:lpstr>
      <vt:lpstr>FY17 Spend</vt:lpstr>
      <vt:lpstr>FY15 UFR Benchmarks</vt:lpstr>
      <vt:lpstr>Other Benchmarks</vt:lpstr>
      <vt:lpstr>Program Supplies</vt:lpstr>
      <vt:lpstr>Street Outreach Budget</vt:lpstr>
      <vt:lpstr>Salary Benchmarks</vt:lpstr>
      <vt:lpstr>Salary Data</vt:lpstr>
      <vt:lpstr>CAF Spring 2016 </vt:lpstr>
      <vt:lpstr>UFR Raw Data</vt:lpstr>
      <vt:lpstr>'CAF Spring 2016 '!Print_Area</vt:lpstr>
      <vt:lpstr>'CAF Spring 2018'!Print_Area</vt:lpstr>
      <vt:lpstr>'FY15 UFR Benchmarks'!Print_Area</vt:lpstr>
      <vt:lpstr>'Low Threshold'!Print_Area</vt:lpstr>
      <vt:lpstr>'Other Benchmarks'!Print_Area</vt:lpstr>
      <vt:lpstr>'Outreach and Staffing Supports'!Print_Area</vt:lpstr>
      <vt:lpstr>Permanent!Print_Area</vt:lpstr>
      <vt:lpstr>'Program Supplies'!Print_Area</vt:lpstr>
      <vt:lpstr>'Salary Benchmarks'!Print_Area</vt:lpstr>
      <vt:lpstr>'Salary Data'!Print_Area</vt:lpstr>
      <vt:lpstr>'School-based Prevent Rate Model'!Print_Area</vt:lpstr>
      <vt:lpstr>'Street Outreach Budget'!Print_Area</vt:lpstr>
      <vt:lpstr>Transitional!Print_Area</vt:lpstr>
      <vt:lpstr>'CAF Spring 2016 '!Print_Titles</vt:lpstr>
      <vt:lpstr>'CAF Spring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Supportive Case Management</dc:title>
  <dc:creator/>
  <cp:lastModifiedBy/>
  <dcterms:created xsi:type="dcterms:W3CDTF">2006-09-16T00:00:00Z</dcterms:created>
  <dcterms:modified xsi:type="dcterms:W3CDTF">2018-09-21T14:38:45Z</dcterms:modified>
</cp:coreProperties>
</file>