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380" windowWidth="6900" windowHeight="11040" activeTab="0"/>
  </bookViews>
  <sheets>
    <sheet name="Fiel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<sst xmlns="http://schemas.openxmlformats.org/spreadsheetml/2006/main" count="74" uniqueCount="49">
  <si>
    <t>TOTAL</t>
  </si>
  <si>
    <t>35% based on New Participants</t>
  </si>
  <si>
    <t>50 % based on Active Participants</t>
  </si>
  <si>
    <t>WIA Area</t>
  </si>
  <si>
    <t>%</t>
  </si>
  <si>
    <t>$$</t>
  </si>
  <si>
    <t>TOTALS P/AREA</t>
  </si>
  <si>
    <t>Bristol</t>
  </si>
  <si>
    <t>Lower Merrimack</t>
  </si>
  <si>
    <t>Hampden</t>
  </si>
  <si>
    <t>Central MA</t>
  </si>
  <si>
    <t>Boston</t>
  </si>
  <si>
    <t>New Bedford</t>
  </si>
  <si>
    <t>Lowell</t>
  </si>
  <si>
    <t>No.Central</t>
  </si>
  <si>
    <t>Berkshire</t>
  </si>
  <si>
    <t>Metro North</t>
  </si>
  <si>
    <t>Brockton</t>
  </si>
  <si>
    <t>Metro SouthWest</t>
  </si>
  <si>
    <t>Frankln Hampshire</t>
  </si>
  <si>
    <t>North Shore</t>
  </si>
  <si>
    <t>Cape &amp; islands</t>
  </si>
  <si>
    <t>Total</t>
  </si>
  <si>
    <t>South Shore</t>
  </si>
  <si>
    <t>15% based on Petitions Certified</t>
  </si>
  <si>
    <t>TAA Case Management and Reemployment Funding for the Field FY16</t>
  </si>
  <si>
    <t>Petitions Certified 1/1/16 through 4/30/16</t>
  </si>
  <si>
    <t>New Participants FY 16 through 4/30/16</t>
  </si>
  <si>
    <t>Active Participants as of 4/30/16</t>
  </si>
  <si>
    <t>Local Area</t>
  </si>
  <si>
    <t>J002</t>
  </si>
  <si>
    <t>Petitions Certified 8/1/16 through 6/30/17</t>
  </si>
  <si>
    <t>New Participants FY 17 through 6/30/17</t>
  </si>
  <si>
    <t>Active Participants as of 6/30/17</t>
  </si>
  <si>
    <t>Cape &amp; Islands</t>
  </si>
  <si>
    <t>Franklin Hampshire</t>
  </si>
  <si>
    <t>Greater Lowell</t>
  </si>
  <si>
    <t>Greater New Bedford</t>
  </si>
  <si>
    <t>Lower Merrimack Valley</t>
  </si>
  <si>
    <t>Metro SW</t>
  </si>
  <si>
    <t>North Central MA</t>
  </si>
  <si>
    <t>Final as of 7-24-17</t>
  </si>
  <si>
    <t>Infrastructure Costs</t>
  </si>
  <si>
    <t>J102</t>
  </si>
  <si>
    <t>Funding available for activity commencing 10-1-16</t>
  </si>
  <si>
    <t>Trade Infrastructure, Case Management and Reemployment Funding for the Field FY17</t>
  </si>
  <si>
    <t>Retained</t>
  </si>
  <si>
    <t>Contracted</t>
  </si>
  <si>
    <t>CM and ES 
Totals P/Area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</si>
</sst>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"/>
  </numFmts>
  <fonts count="54">
    <font>
      <sz val="10"/>
      <name val="Arial"/>
      <family val="0"/>
    </font>
    <font>
      <b/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4" fontId="3" fillId="0" borderId="0" xfId="0" applyNumberFormat="1" applyFont="1" applyAlignment="1">
      <alignment horizontal="center"/>
    </xf>
    <xf numFmtId="44" fontId="4" fillId="33" borderId="0" xfId="0" applyNumberFormat="1" applyFont="1" applyFill="1" applyAlignment="1">
      <alignment horizontal="left"/>
    </xf>
    <xf numFmtId="44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0" fillId="0" borderId="0" xfId="0" applyFill="1" applyAlignment="1">
      <alignment/>
    </xf>
    <xf numFmtId="44" fontId="5" fillId="0" borderId="0" xfId="44" applyFont="1" applyFill="1" applyAlignment="1">
      <alignment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8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6" fillId="0" borderId="0" xfId="0" applyFont="1" applyAlignment="1">
      <alignment/>
    </xf>
    <xf numFmtId="4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52" fillId="0" borderId="0" xfId="0" applyFont="1" applyAlignment="1">
      <alignment/>
    </xf>
    <xf numFmtId="8" fontId="52" fillId="0" borderId="0" xfId="0" applyNumberFormat="1" applyFont="1" applyAlignment="1">
      <alignment/>
    </xf>
    <xf numFmtId="44" fontId="52" fillId="0" borderId="0" xfId="0" applyNumberFormat="1" applyFont="1" applyAlignment="1">
      <alignment/>
    </xf>
    <xf numFmtId="0" fontId="28" fillId="34" borderId="0" xfId="0" applyFont="1" applyFill="1" applyAlignment="1">
      <alignment/>
    </xf>
    <xf numFmtId="44" fontId="28" fillId="34" borderId="0" xfId="0" applyNumberFormat="1" applyFont="1" applyFill="1" applyAlignment="1">
      <alignment/>
    </xf>
    <xf numFmtId="0" fontId="26" fillId="0" borderId="10" xfId="0" applyFont="1" applyBorder="1" applyAlignment="1">
      <alignment/>
    </xf>
    <xf numFmtId="10" fontId="26" fillId="0" borderId="10" xfId="0" applyNumberFormat="1" applyFont="1" applyBorder="1" applyAlignment="1">
      <alignment/>
    </xf>
    <xf numFmtId="44" fontId="26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9" fontId="53" fillId="0" borderId="10" xfId="0" applyNumberFormat="1" applyFont="1" applyBorder="1" applyAlignment="1">
      <alignment/>
    </xf>
    <xf numFmtId="44" fontId="53" fillId="0" borderId="10" xfId="0" applyNumberFormat="1" applyFont="1" applyBorder="1" applyAlignment="1">
      <alignment/>
    </xf>
    <xf numFmtId="0" fontId="28" fillId="34" borderId="10" xfId="0" applyFont="1" applyFill="1" applyBorder="1" applyAlignment="1">
      <alignment horizontal="center"/>
    </xf>
    <xf numFmtId="44" fontId="26" fillId="35" borderId="10" xfId="0" applyNumberFormat="1" applyFont="1" applyFill="1" applyBorder="1" applyAlignment="1">
      <alignment/>
    </xf>
    <xf numFmtId="0" fontId="26" fillId="35" borderId="10" xfId="0" applyFont="1" applyFill="1" applyBorder="1" applyAlignment="1">
      <alignment/>
    </xf>
    <xf numFmtId="4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8" fontId="31" fillId="0" borderId="0" xfId="0" applyNumberFormat="1" applyFont="1" applyAlignment="1">
      <alignment/>
    </xf>
    <xf numFmtId="9" fontId="0" fillId="0" borderId="0" xfId="59" applyFont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Alignment="1">
      <alignment/>
    </xf>
    <xf numFmtId="0" fontId="4" fillId="36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0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37" borderId="10" xfId="0" applyNumberFormat="1" applyFont="1" applyFill="1" applyBorder="1" applyAlignment="1">
      <alignment/>
    </xf>
    <xf numFmtId="44" fontId="2" fillId="38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4" fontId="26" fillId="39" borderId="10" xfId="44" applyFont="1" applyFill="1" applyBorder="1" applyAlignment="1">
      <alignment/>
    </xf>
    <xf numFmtId="0" fontId="2" fillId="0" borderId="0" xfId="0" applyFont="1" applyFill="1" applyAlignment="1">
      <alignment/>
    </xf>
    <xf numFmtId="44" fontId="2" fillId="0" borderId="0" xfId="0" applyNumberFormat="1" applyFont="1" applyFill="1" applyAlignment="1">
      <alignment/>
    </xf>
    <xf numFmtId="44" fontId="53" fillId="0" borderId="0" xfId="0" applyNumberFormat="1" applyFont="1" applyAlignment="1">
      <alignment/>
    </xf>
    <xf numFmtId="44" fontId="53" fillId="0" borderId="0" xfId="0" applyNumberFormat="1" applyFont="1" applyFill="1" applyAlignment="1">
      <alignment/>
    </xf>
    <xf numFmtId="0" fontId="4" fillId="34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A6" sqref="A6"/>
    </sheetView>
  </sheetViews>
  <sheetFormatPr defaultColWidth="15.57421875" defaultRowHeight="12.75"/>
  <cols>
    <col min="1" max="1" width="20.140625" style="0" customWidth="1"/>
    <col min="2" max="2" width="15.28125" style="0" customWidth="1"/>
    <col min="3" max="3" width="12.57421875" style="0" customWidth="1"/>
    <col min="4" max="5" width="15.57421875" style="0" customWidth="1"/>
    <col min="6" max="6" width="13.421875" style="0" customWidth="1"/>
    <col min="7" max="7" width="15.57421875" style="0" customWidth="1"/>
    <col min="8" max="8" width="17.140625" style="0" customWidth="1"/>
    <col min="9" max="9" width="13.7109375" style="0" customWidth="1"/>
    <col min="10" max="13" width="15.57421875" style="0" customWidth="1"/>
    <col min="14" max="16384" width="15.57421875" style="13" customWidth="1"/>
  </cols>
  <sheetData>
    <row r="1" spans="1:12" ht="32.25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3" t="s">
        <v>0</v>
      </c>
      <c r="B4" s="4" t="s">
        <v>24</v>
      </c>
      <c r="C4" s="4"/>
      <c r="D4" s="4"/>
      <c r="E4" s="4" t="s">
        <v>1</v>
      </c>
      <c r="F4" s="4"/>
      <c r="G4" s="4"/>
      <c r="H4" s="4" t="s">
        <v>2</v>
      </c>
      <c r="I4" s="5"/>
      <c r="J4" s="5"/>
      <c r="K4" s="65"/>
      <c r="L4" s="65"/>
    </row>
    <row r="5" spans="1:12" ht="12.75">
      <c r="A5" s="19">
        <v>835783.1</v>
      </c>
      <c r="B5" s="7">
        <f>A5*0.15</f>
        <v>125367.465</v>
      </c>
      <c r="C5" s="7"/>
      <c r="D5" s="4"/>
      <c r="E5" s="7">
        <f>A5*0.35</f>
        <v>292524.08499999996</v>
      </c>
      <c r="F5" s="7"/>
      <c r="G5" s="7"/>
      <c r="H5" s="7">
        <f>A5*0.5</f>
        <v>417891.55</v>
      </c>
      <c r="I5" s="8"/>
      <c r="J5" s="8"/>
      <c r="K5" s="66"/>
      <c r="L5" s="66"/>
    </row>
    <row r="6" spans="1:12" ht="25.5" customHeight="1">
      <c r="A6" s="6" t="s">
        <v>43</v>
      </c>
      <c r="B6" s="69" t="s">
        <v>31</v>
      </c>
      <c r="C6" s="69"/>
      <c r="D6" s="4"/>
      <c r="E6" s="9" t="s">
        <v>32</v>
      </c>
      <c r="F6" s="7"/>
      <c r="G6" s="7"/>
      <c r="H6" s="9" t="s">
        <v>33</v>
      </c>
      <c r="I6" s="8"/>
      <c r="J6" s="8"/>
      <c r="K6" s="66"/>
      <c r="L6" s="66"/>
    </row>
    <row r="7" spans="1:15" ht="42" customHeight="1">
      <c r="A7" s="51" t="s">
        <v>3</v>
      </c>
      <c r="B7" s="52"/>
      <c r="C7" s="53" t="s">
        <v>4</v>
      </c>
      <c r="D7" s="53" t="s">
        <v>5</v>
      </c>
      <c r="E7" s="52"/>
      <c r="F7" s="53" t="s">
        <v>4</v>
      </c>
      <c r="G7" s="53" t="s">
        <v>5</v>
      </c>
      <c r="H7" s="52"/>
      <c r="I7" s="53" t="s">
        <v>4</v>
      </c>
      <c r="J7" s="53" t="s">
        <v>5</v>
      </c>
      <c r="K7" s="54" t="s">
        <v>48</v>
      </c>
      <c r="L7" s="54" t="s">
        <v>42</v>
      </c>
      <c r="M7" s="55" t="s">
        <v>0</v>
      </c>
      <c r="N7" s="56" t="s">
        <v>46</v>
      </c>
      <c r="O7" s="56" t="s">
        <v>47</v>
      </c>
    </row>
    <row r="8" spans="1:15" ht="14.25">
      <c r="A8" s="57" t="s">
        <v>15</v>
      </c>
      <c r="B8" s="58">
        <v>1</v>
      </c>
      <c r="C8" s="59">
        <f>B8/B24</f>
        <v>0.034482758620689655</v>
      </c>
      <c r="D8" s="60">
        <f>B5*C8</f>
        <v>4323.016034482758</v>
      </c>
      <c r="E8" s="58">
        <v>2</v>
      </c>
      <c r="F8" s="59">
        <f>E8/E24</f>
        <v>0.00404040404040404</v>
      </c>
      <c r="G8" s="60">
        <f>E5*F8</f>
        <v>1181.9154949494948</v>
      </c>
      <c r="H8" s="58">
        <v>2</v>
      </c>
      <c r="I8" s="59">
        <f>H8/H24</f>
        <v>0.0034662045060658577</v>
      </c>
      <c r="J8" s="60">
        <f>H5*I8</f>
        <v>1448.4975736568456</v>
      </c>
      <c r="K8" s="61">
        <f aca="true" t="shared" si="0" ref="K8:K23">D8+G8+J8</f>
        <v>6953.429103089099</v>
      </c>
      <c r="L8" s="61">
        <f aca="true" t="shared" si="1" ref="L8:L23">K8*0.05</f>
        <v>347.671455154455</v>
      </c>
      <c r="M8" s="62">
        <f>K8+L8</f>
        <v>7301.100558243554</v>
      </c>
      <c r="N8" s="64"/>
      <c r="O8" s="64"/>
    </row>
    <row r="9" spans="1:15" ht="14.25">
      <c r="A9" s="57" t="s">
        <v>11</v>
      </c>
      <c r="B9" s="58">
        <v>3</v>
      </c>
      <c r="C9" s="59">
        <f>B9/B24</f>
        <v>0.10344827586206896</v>
      </c>
      <c r="D9" s="60">
        <f>B5*C9</f>
        <v>12969.048103448275</v>
      </c>
      <c r="E9" s="58">
        <v>2</v>
      </c>
      <c r="F9" s="59">
        <f>E9/E24</f>
        <v>0.00404040404040404</v>
      </c>
      <c r="G9" s="60">
        <f>E5*F9</f>
        <v>1181.9154949494948</v>
      </c>
      <c r="H9" s="58">
        <v>24</v>
      </c>
      <c r="I9" s="59">
        <f>H9/H24</f>
        <v>0.0415944540727903</v>
      </c>
      <c r="J9" s="60">
        <f>H5*I9</f>
        <v>17381.97088388215</v>
      </c>
      <c r="K9" s="61">
        <f t="shared" si="0"/>
        <v>31532.934482279918</v>
      </c>
      <c r="L9" s="61">
        <f t="shared" si="1"/>
        <v>1576.646724113996</v>
      </c>
      <c r="M9" s="62">
        <f aca="true" t="shared" si="2" ref="M9:M23">K9+L9</f>
        <v>33109.581206393916</v>
      </c>
      <c r="N9" s="64"/>
      <c r="O9" s="64">
        <f>M9</f>
        <v>33109.581206393916</v>
      </c>
    </row>
    <row r="10" spans="1:15" ht="14.25">
      <c r="A10" s="57" t="s">
        <v>7</v>
      </c>
      <c r="B10" s="58">
        <v>1</v>
      </c>
      <c r="C10" s="59">
        <f>B10/B24</f>
        <v>0.034482758620689655</v>
      </c>
      <c r="D10" s="60">
        <f>B5*C10</f>
        <v>4323.016034482758</v>
      </c>
      <c r="E10" s="58">
        <v>73</v>
      </c>
      <c r="F10" s="59">
        <f>E10/E24</f>
        <v>0.14747474747474748</v>
      </c>
      <c r="G10" s="60">
        <f>E5*F10</f>
        <v>43139.91556565656</v>
      </c>
      <c r="H10" s="58">
        <v>66</v>
      </c>
      <c r="I10" s="59">
        <f>H10/H24</f>
        <v>0.11438474870017332</v>
      </c>
      <c r="J10" s="60">
        <f>H5*I10</f>
        <v>47800.41993067591</v>
      </c>
      <c r="K10" s="61">
        <f t="shared" si="0"/>
        <v>95263.35153081524</v>
      </c>
      <c r="L10" s="61">
        <f t="shared" si="1"/>
        <v>4763.167576540763</v>
      </c>
      <c r="M10" s="62">
        <f t="shared" si="2"/>
        <v>100026.519107356</v>
      </c>
      <c r="N10" s="64"/>
      <c r="O10" s="64"/>
    </row>
    <row r="11" spans="1:15" ht="14.25">
      <c r="A11" s="57" t="s">
        <v>17</v>
      </c>
      <c r="B11" s="58">
        <v>0</v>
      </c>
      <c r="C11" s="59">
        <f>B11/B24</f>
        <v>0</v>
      </c>
      <c r="D11" s="60">
        <f>B5*C11</f>
        <v>0</v>
      </c>
      <c r="E11" s="58">
        <v>58</v>
      </c>
      <c r="F11" s="59">
        <f>E11/E24</f>
        <v>0.11717171717171718</v>
      </c>
      <c r="G11" s="60">
        <f>E5*F11</f>
        <v>34275.54935353535</v>
      </c>
      <c r="H11" s="58">
        <v>82</v>
      </c>
      <c r="I11" s="59">
        <f>H11/H24</f>
        <v>0.14211438474870017</v>
      </c>
      <c r="J11" s="60">
        <f>H5*I11</f>
        <v>59388.40051993067</v>
      </c>
      <c r="K11" s="61">
        <f t="shared" si="0"/>
        <v>93663.94987346602</v>
      </c>
      <c r="L11" s="61">
        <f t="shared" si="1"/>
        <v>4683.197493673301</v>
      </c>
      <c r="M11" s="62">
        <f t="shared" si="2"/>
        <v>98347.14736713932</v>
      </c>
      <c r="N11" s="64"/>
      <c r="O11" s="64">
        <f>M11</f>
        <v>98347.14736713932</v>
      </c>
    </row>
    <row r="12" spans="1:15" ht="14.25">
      <c r="A12" s="57" t="s">
        <v>34</v>
      </c>
      <c r="B12" s="58">
        <v>0</v>
      </c>
      <c r="C12" s="59">
        <f>B12/B24</f>
        <v>0</v>
      </c>
      <c r="D12" s="60">
        <f>B5*C12</f>
        <v>0</v>
      </c>
      <c r="E12" s="58">
        <v>1</v>
      </c>
      <c r="F12" s="59">
        <f>E12/E24</f>
        <v>0.00202020202020202</v>
      </c>
      <c r="G12" s="60">
        <f>E5*F12</f>
        <v>590.9577474747474</v>
      </c>
      <c r="H12" s="58">
        <v>1</v>
      </c>
      <c r="I12" s="59">
        <f>H12/H24</f>
        <v>0.0017331022530329288</v>
      </c>
      <c r="J12" s="60">
        <f>H5*I12</f>
        <v>724.2487868284228</v>
      </c>
      <c r="K12" s="61">
        <f t="shared" si="0"/>
        <v>1315.2065343031702</v>
      </c>
      <c r="L12" s="61">
        <f t="shared" si="1"/>
        <v>65.76032671515851</v>
      </c>
      <c r="M12" s="62">
        <f t="shared" si="2"/>
        <v>1380.9668610183287</v>
      </c>
      <c r="N12" s="64"/>
      <c r="O12" s="64"/>
    </row>
    <row r="13" spans="1:15" ht="14.25">
      <c r="A13" s="57" t="s">
        <v>10</v>
      </c>
      <c r="B13" s="58">
        <v>5</v>
      </c>
      <c r="C13" s="59">
        <f>B13/B24</f>
        <v>0.1724137931034483</v>
      </c>
      <c r="D13" s="60">
        <f>B5*C13</f>
        <v>21615.080172413793</v>
      </c>
      <c r="E13" s="58">
        <v>56</v>
      </c>
      <c r="F13" s="59">
        <f>E13/E24</f>
        <v>0.11313131313131314</v>
      </c>
      <c r="G13" s="60">
        <f>E5*F13</f>
        <v>33093.633858585854</v>
      </c>
      <c r="H13" s="63">
        <v>57</v>
      </c>
      <c r="I13" s="59">
        <f>H13/H24</f>
        <v>0.09878682842287695</v>
      </c>
      <c r="J13" s="60">
        <f>H5*I13</f>
        <v>41282.1808492201</v>
      </c>
      <c r="K13" s="61">
        <f t="shared" si="0"/>
        <v>95990.89488021974</v>
      </c>
      <c r="L13" s="61">
        <f t="shared" si="1"/>
        <v>4799.544744010987</v>
      </c>
      <c r="M13" s="62">
        <f t="shared" si="2"/>
        <v>100790.43962423073</v>
      </c>
      <c r="N13" s="64"/>
      <c r="O13" s="64"/>
    </row>
    <row r="14" spans="1:15" ht="14.25">
      <c r="A14" s="57" t="s">
        <v>35</v>
      </c>
      <c r="B14" s="58">
        <v>1</v>
      </c>
      <c r="C14" s="59">
        <f>B14/B24</f>
        <v>0.034482758620689655</v>
      </c>
      <c r="D14" s="60">
        <f>B5*C14</f>
        <v>4323.016034482758</v>
      </c>
      <c r="E14" s="58">
        <v>13</v>
      </c>
      <c r="F14" s="59">
        <f>E14/E24</f>
        <v>0.026262626262626262</v>
      </c>
      <c r="G14" s="60">
        <f>E5*F14</f>
        <v>7682.450717171716</v>
      </c>
      <c r="H14" s="58">
        <v>15</v>
      </c>
      <c r="I14" s="59">
        <f>H14/H24</f>
        <v>0.025996533795493933</v>
      </c>
      <c r="J14" s="60">
        <f>H5*I14</f>
        <v>10863.731802426342</v>
      </c>
      <c r="K14" s="61">
        <f t="shared" si="0"/>
        <v>22869.198554080816</v>
      </c>
      <c r="L14" s="61">
        <f t="shared" si="1"/>
        <v>1143.4599277040409</v>
      </c>
      <c r="M14" s="62">
        <f t="shared" si="2"/>
        <v>24012.658481784856</v>
      </c>
      <c r="N14" s="64"/>
      <c r="O14" s="64"/>
    </row>
    <row r="15" spans="1:15" ht="14.25">
      <c r="A15" s="57" t="s">
        <v>36</v>
      </c>
      <c r="B15" s="58">
        <v>5</v>
      </c>
      <c r="C15" s="59">
        <f>B15/B24</f>
        <v>0.1724137931034483</v>
      </c>
      <c r="D15" s="60">
        <f>B5*C15</f>
        <v>21615.080172413793</v>
      </c>
      <c r="E15" s="58">
        <v>30</v>
      </c>
      <c r="F15" s="59">
        <f>E15/E24</f>
        <v>0.06060606060606061</v>
      </c>
      <c r="G15" s="60">
        <f>E5*F15</f>
        <v>17728.732424242422</v>
      </c>
      <c r="H15" s="58">
        <v>34</v>
      </c>
      <c r="I15" s="59">
        <f>H15/H24</f>
        <v>0.058925476603119586</v>
      </c>
      <c r="J15" s="60">
        <f>H5*I15</f>
        <v>24624.458752166378</v>
      </c>
      <c r="K15" s="61">
        <f t="shared" si="0"/>
        <v>63968.27134882259</v>
      </c>
      <c r="L15" s="61">
        <f t="shared" si="1"/>
        <v>3198.41356744113</v>
      </c>
      <c r="M15" s="62">
        <f t="shared" si="2"/>
        <v>67166.68491626372</v>
      </c>
      <c r="N15" s="64"/>
      <c r="O15" s="64"/>
    </row>
    <row r="16" spans="1:15" ht="14.25">
      <c r="A16" s="57" t="s">
        <v>37</v>
      </c>
      <c r="B16" s="58">
        <v>0</v>
      </c>
      <c r="C16" s="59">
        <f>B16/B24</f>
        <v>0</v>
      </c>
      <c r="D16" s="60">
        <f>B5*C16</f>
        <v>0</v>
      </c>
      <c r="E16" s="58">
        <v>3</v>
      </c>
      <c r="F16" s="59">
        <f>E16/E24</f>
        <v>0.006060606060606061</v>
      </c>
      <c r="G16" s="60">
        <f>E5*F16</f>
        <v>1772.873242424242</v>
      </c>
      <c r="H16" s="58">
        <v>3</v>
      </c>
      <c r="I16" s="59">
        <f>H16/H24</f>
        <v>0.005199306759098787</v>
      </c>
      <c r="J16" s="60">
        <f>H5*I16</f>
        <v>2172.7463604852687</v>
      </c>
      <c r="K16" s="61">
        <f t="shared" si="0"/>
        <v>3945.619602909511</v>
      </c>
      <c r="L16" s="61">
        <f t="shared" si="1"/>
        <v>197.28098014547555</v>
      </c>
      <c r="M16" s="62">
        <f t="shared" si="2"/>
        <v>4142.900583054987</v>
      </c>
      <c r="N16" s="64"/>
      <c r="O16" s="64"/>
    </row>
    <row r="17" spans="1:15" ht="14.25">
      <c r="A17" s="57" t="s">
        <v>9</v>
      </c>
      <c r="B17" s="58">
        <v>1</v>
      </c>
      <c r="C17" s="59">
        <f>B17/B24</f>
        <v>0.034482758620689655</v>
      </c>
      <c r="D17" s="60">
        <f>B5*C17</f>
        <v>4323.016034482758</v>
      </c>
      <c r="E17" s="58">
        <v>6</v>
      </c>
      <c r="F17" s="59">
        <f>E17/E24</f>
        <v>0.012121212121212121</v>
      </c>
      <c r="G17" s="60">
        <f>E5*F17</f>
        <v>3545.746484848484</v>
      </c>
      <c r="H17" s="58">
        <v>16</v>
      </c>
      <c r="I17" s="59">
        <f>H17/H24</f>
        <v>0.02772963604852686</v>
      </c>
      <c r="J17" s="60">
        <f>H5*I17</f>
        <v>11587.980589254765</v>
      </c>
      <c r="K17" s="61">
        <f t="shared" si="0"/>
        <v>19456.743108586008</v>
      </c>
      <c r="L17" s="61">
        <f t="shared" si="1"/>
        <v>972.8371554293004</v>
      </c>
      <c r="M17" s="62">
        <f t="shared" si="2"/>
        <v>20429.58026401531</v>
      </c>
      <c r="N17" s="64"/>
      <c r="O17" s="64">
        <f>M17</f>
        <v>20429.58026401531</v>
      </c>
    </row>
    <row r="18" spans="1:15" ht="14.25">
      <c r="A18" s="57" t="s">
        <v>38</v>
      </c>
      <c r="B18" s="58">
        <v>1</v>
      </c>
      <c r="C18" s="59">
        <f>B18/B24</f>
        <v>0.034482758620689655</v>
      </c>
      <c r="D18" s="60">
        <f>B5*C18</f>
        <v>4323.016034482758</v>
      </c>
      <c r="E18" s="58">
        <v>168</v>
      </c>
      <c r="F18" s="59">
        <f>E18/E24</f>
        <v>0.3393939393939394</v>
      </c>
      <c r="G18" s="60">
        <f>E5*F18</f>
        <v>99280.90157575757</v>
      </c>
      <c r="H18" s="58">
        <v>161</v>
      </c>
      <c r="I18" s="59">
        <f>H18/H24</f>
        <v>0.27902946273830154</v>
      </c>
      <c r="J18" s="60">
        <f>H5*I18</f>
        <v>116604.05467937607</v>
      </c>
      <c r="K18" s="61">
        <f t="shared" si="0"/>
        <v>220207.97228961642</v>
      </c>
      <c r="L18" s="61">
        <f t="shared" si="1"/>
        <v>11010.398614480822</v>
      </c>
      <c r="M18" s="62">
        <f t="shared" si="2"/>
        <v>231218.37090409725</v>
      </c>
      <c r="N18" s="64"/>
      <c r="O18" s="64"/>
    </row>
    <row r="19" spans="1:15" ht="14.25">
      <c r="A19" s="57" t="s">
        <v>16</v>
      </c>
      <c r="B19" s="58">
        <v>0</v>
      </c>
      <c r="C19" s="59">
        <f>B19/B24</f>
        <v>0</v>
      </c>
      <c r="D19" s="60">
        <f>B5*C19</f>
        <v>0</v>
      </c>
      <c r="E19" s="58">
        <v>12</v>
      </c>
      <c r="F19" s="59">
        <f>E19/E24</f>
        <v>0.024242424242424242</v>
      </c>
      <c r="G19" s="60">
        <f>E5*F19</f>
        <v>7091.492969696968</v>
      </c>
      <c r="H19" s="58">
        <v>28</v>
      </c>
      <c r="I19" s="59">
        <f>H19/H24</f>
        <v>0.04852686308492201</v>
      </c>
      <c r="J19" s="60">
        <f>H5*I19</f>
        <v>20278.96603119584</v>
      </c>
      <c r="K19" s="61">
        <f t="shared" si="0"/>
        <v>27370.459000892806</v>
      </c>
      <c r="L19" s="61">
        <f t="shared" si="1"/>
        <v>1368.5229500446403</v>
      </c>
      <c r="M19" s="62">
        <f t="shared" si="2"/>
        <v>28738.981950937447</v>
      </c>
      <c r="N19" s="64"/>
      <c r="O19" s="64">
        <f>M19</f>
        <v>28738.981950937447</v>
      </c>
    </row>
    <row r="20" spans="1:15" ht="14.25">
      <c r="A20" s="57" t="s">
        <v>39</v>
      </c>
      <c r="B20" s="58">
        <v>9</v>
      </c>
      <c r="C20" s="59">
        <f>B20/B24</f>
        <v>0.3103448275862069</v>
      </c>
      <c r="D20" s="60">
        <f>B5*C20</f>
        <v>38907.144310344825</v>
      </c>
      <c r="E20" s="58">
        <v>31</v>
      </c>
      <c r="F20" s="59">
        <f>E20/E24</f>
        <v>0.06262626262626263</v>
      </c>
      <c r="G20" s="60">
        <f>E5*F20</f>
        <v>18319.69017171717</v>
      </c>
      <c r="H20" s="58">
        <v>24</v>
      </c>
      <c r="I20" s="59">
        <f>H20/H24</f>
        <v>0.0415944540727903</v>
      </c>
      <c r="J20" s="60">
        <f>H5*I20</f>
        <v>17381.97088388215</v>
      </c>
      <c r="K20" s="61">
        <f t="shared" si="0"/>
        <v>74608.80536594415</v>
      </c>
      <c r="L20" s="61">
        <f t="shared" si="1"/>
        <v>3730.4402682972077</v>
      </c>
      <c r="M20" s="62">
        <f t="shared" si="2"/>
        <v>78339.24563424136</v>
      </c>
      <c r="N20" s="64"/>
      <c r="O20" s="64"/>
    </row>
    <row r="21" spans="1:15" ht="14.25">
      <c r="A21" s="57" t="s">
        <v>40</v>
      </c>
      <c r="B21" s="58">
        <v>0</v>
      </c>
      <c r="C21" s="59">
        <f>B21/B24</f>
        <v>0</v>
      </c>
      <c r="D21" s="60">
        <f>B5*C21</f>
        <v>0</v>
      </c>
      <c r="E21" s="58">
        <v>26</v>
      </c>
      <c r="F21" s="59">
        <f>E21/E24</f>
        <v>0.052525252525252523</v>
      </c>
      <c r="G21" s="60">
        <f>E5*F21</f>
        <v>15364.901434343432</v>
      </c>
      <c r="H21" s="58">
        <v>25</v>
      </c>
      <c r="I21" s="59">
        <f>H21/H24</f>
        <v>0.043327556325823226</v>
      </c>
      <c r="J21" s="60">
        <f>H5*I21</f>
        <v>18106.219670710572</v>
      </c>
      <c r="K21" s="61">
        <f t="shared" si="0"/>
        <v>33471.121105054</v>
      </c>
      <c r="L21" s="61">
        <f t="shared" si="1"/>
        <v>1673.5560552527002</v>
      </c>
      <c r="M21" s="62">
        <f t="shared" si="2"/>
        <v>35144.6771603067</v>
      </c>
      <c r="N21" s="64"/>
      <c r="O21" s="64"/>
    </row>
    <row r="22" spans="1:15" ht="14.25">
      <c r="A22" s="57" t="s">
        <v>20</v>
      </c>
      <c r="B22" s="58">
        <v>1</v>
      </c>
      <c r="C22" s="59">
        <f>B22/B24</f>
        <v>0.034482758620689655</v>
      </c>
      <c r="D22" s="60">
        <f>B5*C22</f>
        <v>4323.016034482758</v>
      </c>
      <c r="E22" s="58">
        <v>6</v>
      </c>
      <c r="F22" s="59">
        <f>E22/E24</f>
        <v>0.012121212121212121</v>
      </c>
      <c r="G22" s="60">
        <f>E5*F22</f>
        <v>3545.746484848484</v>
      </c>
      <c r="H22" s="58">
        <v>18</v>
      </c>
      <c r="I22" s="59">
        <f>H22/H24</f>
        <v>0.03119584055459272</v>
      </c>
      <c r="J22" s="60">
        <f>H5*I22</f>
        <v>13036.478162911611</v>
      </c>
      <c r="K22" s="61">
        <f t="shared" si="0"/>
        <v>20905.240682242853</v>
      </c>
      <c r="L22" s="61">
        <f t="shared" si="1"/>
        <v>1045.2620341121426</v>
      </c>
      <c r="M22" s="62">
        <f t="shared" si="2"/>
        <v>21950.502716354997</v>
      </c>
      <c r="N22" s="64"/>
      <c r="O22" s="64"/>
    </row>
    <row r="23" spans="1:15" ht="14.25">
      <c r="A23" s="57" t="s">
        <v>23</v>
      </c>
      <c r="B23" s="58">
        <v>1</v>
      </c>
      <c r="C23" s="59">
        <f>B23/B24</f>
        <v>0.034482758620689655</v>
      </c>
      <c r="D23" s="60">
        <f>B5*C23</f>
        <v>4323.016034482758</v>
      </c>
      <c r="E23" s="58">
        <v>8</v>
      </c>
      <c r="F23" s="59">
        <f>E23/E24</f>
        <v>0.01616161616161616</v>
      </c>
      <c r="G23" s="60">
        <f>E5*F23</f>
        <v>4727.661979797979</v>
      </c>
      <c r="H23" s="58">
        <v>21</v>
      </c>
      <c r="I23" s="59">
        <f>H23/H24</f>
        <v>0.036395147313691506</v>
      </c>
      <c r="J23" s="60">
        <f>H5*I23</f>
        <v>15209.224523396879</v>
      </c>
      <c r="K23" s="61">
        <f t="shared" si="0"/>
        <v>24259.902537677615</v>
      </c>
      <c r="L23" s="61">
        <f t="shared" si="1"/>
        <v>1212.9951268838809</v>
      </c>
      <c r="M23" s="62">
        <f t="shared" si="2"/>
        <v>25472.897664561497</v>
      </c>
      <c r="N23" s="64"/>
      <c r="O23" s="64"/>
    </row>
    <row r="24" spans="1:15" ht="14.25">
      <c r="A24" s="10" t="s">
        <v>22</v>
      </c>
      <c r="B24" s="10">
        <f aca="true" t="shared" si="3" ref="B24:J24">SUM(B8:B23)</f>
        <v>29</v>
      </c>
      <c r="C24" s="11">
        <f t="shared" si="3"/>
        <v>0.9999999999999998</v>
      </c>
      <c r="D24" s="12">
        <f t="shared" si="3"/>
        <v>125367.465</v>
      </c>
      <c r="E24" s="10">
        <f t="shared" si="3"/>
        <v>495</v>
      </c>
      <c r="F24" s="11">
        <f t="shared" si="3"/>
        <v>1</v>
      </c>
      <c r="G24" s="12">
        <f t="shared" si="3"/>
        <v>292524.085</v>
      </c>
      <c r="H24" s="10">
        <f t="shared" si="3"/>
        <v>577</v>
      </c>
      <c r="I24" s="11">
        <f t="shared" si="3"/>
        <v>1</v>
      </c>
      <c r="J24" s="12">
        <f t="shared" si="3"/>
        <v>417891.54999999993</v>
      </c>
      <c r="K24" s="12">
        <f>SUM(K8:K23)</f>
        <v>835783.1000000001</v>
      </c>
      <c r="L24" s="12">
        <f>SUM(L8:L23)</f>
        <v>41789.155</v>
      </c>
      <c r="N24" s="68">
        <f>SUM(N8:N23)</f>
        <v>0</v>
      </c>
      <c r="O24" s="68">
        <f>SUM(O8:O23)</f>
        <v>180625.290788486</v>
      </c>
    </row>
    <row r="25" spans="12:15" ht="14.25">
      <c r="L25" s="67">
        <f>K24+L24</f>
        <v>877572.2550000001</v>
      </c>
      <c r="O25" s="68">
        <f>N24+O24</f>
        <v>180625.290788486</v>
      </c>
    </row>
    <row r="26" spans="1:11" ht="12.75">
      <c r="A26" s="50" t="s">
        <v>44</v>
      </c>
      <c r="B26" s="14"/>
      <c r="K26" s="15"/>
    </row>
    <row r="27" ht="12.75">
      <c r="A27" s="49" t="s">
        <v>41</v>
      </c>
    </row>
    <row r="28" spans="1:4" ht="13.5">
      <c r="A28" s="44"/>
      <c r="B28" s="45"/>
      <c r="C28" s="46"/>
      <c r="D28" s="46"/>
    </row>
    <row r="29" spans="1:9" ht="9.75" customHeight="1">
      <c r="A29" s="46"/>
      <c r="B29" s="46"/>
      <c r="C29" s="46"/>
      <c r="D29" s="46"/>
      <c r="F29" s="41"/>
      <c r="G29" s="41"/>
      <c r="H29" s="13"/>
      <c r="I29" s="13"/>
    </row>
    <row r="30" spans="1:9" ht="18" customHeight="1">
      <c r="A30" s="47"/>
      <c r="B30" s="46"/>
      <c r="C30" s="46"/>
      <c r="D30" s="46"/>
      <c r="E30" s="48"/>
      <c r="F30" s="41"/>
      <c r="G30" s="41"/>
      <c r="H30" s="13"/>
      <c r="I30" s="43"/>
    </row>
    <row r="31" spans="1:9" ht="19.5" customHeight="1">
      <c r="A31" s="47"/>
      <c r="B31" s="46"/>
      <c r="C31" s="46"/>
      <c r="D31" s="46"/>
      <c r="F31" s="42"/>
      <c r="G31" s="41"/>
      <c r="H31" s="43"/>
      <c r="I31" s="39"/>
    </row>
    <row r="32" spans="1:12" ht="19.5" customHeight="1">
      <c r="A32" s="47"/>
      <c r="B32" s="46"/>
      <c r="C32" s="46"/>
      <c r="D32" s="46"/>
      <c r="F32" s="40"/>
      <c r="G32" s="40"/>
      <c r="I32" s="16"/>
      <c r="J32" s="15"/>
      <c r="L32" s="15"/>
    </row>
    <row r="33" spans="1:5" ht="13.5">
      <c r="A33" s="44"/>
      <c r="B33" s="45"/>
      <c r="C33" s="46"/>
      <c r="D33" s="46"/>
      <c r="E33" s="17"/>
    </row>
    <row r="34" spans="1:9" ht="13.5">
      <c r="A34" s="47"/>
      <c r="B34" s="46"/>
      <c r="C34" s="46"/>
      <c r="D34" s="46"/>
      <c r="I34" s="17"/>
    </row>
    <row r="35" spans="1:4" ht="13.5">
      <c r="A35" s="46"/>
      <c r="B35" s="46"/>
      <c r="C35" s="46"/>
      <c r="D35" s="46"/>
    </row>
    <row r="37" ht="12.75">
      <c r="G37" s="16"/>
    </row>
    <row r="38" ht="12.75">
      <c r="C38" s="18"/>
    </row>
    <row r="39" ht="12.75">
      <c r="C39" s="20"/>
    </row>
    <row r="40" ht="12.75">
      <c r="A40" s="21"/>
    </row>
  </sheetData>
  <sheetProtection/>
  <mergeCells count="1">
    <mergeCell ref="B6:C6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37">
      <selection activeCell="A5" sqref="A5"/>
    </sheetView>
  </sheetViews>
  <sheetFormatPr defaultColWidth="9.140625" defaultRowHeight="12.75"/>
  <cols>
    <col min="1" max="1" width="18.00390625" style="0" customWidth="1"/>
    <col min="2" max="2" width="12.28125" style="0" customWidth="1"/>
    <col min="3" max="3" width="11.7109375" style="0" customWidth="1"/>
    <col min="4" max="4" width="20.57421875" style="0" customWidth="1"/>
    <col min="5" max="5" width="12.57421875" style="0" bestFit="1" customWidth="1"/>
    <col min="6" max="6" width="12.28125" style="0" customWidth="1"/>
    <col min="7" max="7" width="17.140625" style="0" customWidth="1"/>
    <col min="8" max="8" width="12.57421875" style="0" bestFit="1" customWidth="1"/>
    <col min="9" max="9" width="12.57421875" style="0" customWidth="1"/>
    <col min="10" max="10" width="16.8515625" style="0" customWidth="1"/>
    <col min="11" max="11" width="23.140625" style="0" customWidth="1"/>
  </cols>
  <sheetData>
    <row r="1" spans="1:11" ht="21">
      <c r="A1" s="24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25">
      <c r="A4" s="25" t="s">
        <v>0</v>
      </c>
      <c r="B4" s="28" t="s">
        <v>24</v>
      </c>
      <c r="C4" s="28"/>
      <c r="D4" s="28"/>
      <c r="E4" s="28" t="s">
        <v>1</v>
      </c>
      <c r="F4" s="28"/>
      <c r="G4" s="28"/>
      <c r="H4" s="28" t="s">
        <v>2</v>
      </c>
      <c r="I4" s="28"/>
      <c r="J4" s="28"/>
      <c r="K4" s="22"/>
    </row>
    <row r="5" spans="1:11" ht="14.25">
      <c r="A5" s="26">
        <v>659737.1000000001</v>
      </c>
      <c r="B5" s="29">
        <v>98960.56500000002</v>
      </c>
      <c r="C5" s="29"/>
      <c r="D5" s="28"/>
      <c r="E5" s="29">
        <v>230907.98500000002</v>
      </c>
      <c r="F5" s="29"/>
      <c r="G5" s="29"/>
      <c r="H5" s="29">
        <v>329868.55000000005</v>
      </c>
      <c r="I5" s="29"/>
      <c r="J5" s="29"/>
      <c r="K5" s="23"/>
    </row>
    <row r="6" spans="1:11" ht="14.25">
      <c r="A6" s="27" t="s">
        <v>30</v>
      </c>
      <c r="B6" s="28" t="s">
        <v>26</v>
      </c>
      <c r="C6" s="28"/>
      <c r="D6" s="28"/>
      <c r="E6" s="28" t="s">
        <v>27</v>
      </c>
      <c r="F6" s="29"/>
      <c r="G6" s="29"/>
      <c r="H6" s="28" t="s">
        <v>28</v>
      </c>
      <c r="I6" s="29"/>
      <c r="J6" s="29"/>
      <c r="K6" s="23"/>
    </row>
    <row r="7" spans="1:11" ht="14.25">
      <c r="A7" s="38" t="s">
        <v>29</v>
      </c>
      <c r="B7" s="36"/>
      <c r="C7" s="36" t="s">
        <v>4</v>
      </c>
      <c r="D7" s="36" t="s">
        <v>5</v>
      </c>
      <c r="E7" s="36"/>
      <c r="F7" s="36" t="s">
        <v>4</v>
      </c>
      <c r="G7" s="36" t="s">
        <v>5</v>
      </c>
      <c r="H7" s="36"/>
      <c r="I7" s="36" t="s">
        <v>4</v>
      </c>
      <c r="J7" s="36" t="s">
        <v>5</v>
      </c>
      <c r="K7" s="36" t="s">
        <v>6</v>
      </c>
    </row>
    <row r="8" spans="1:11" ht="14.25">
      <c r="A8" s="38" t="s">
        <v>7</v>
      </c>
      <c r="B8" s="30">
        <v>2</v>
      </c>
      <c r="C8" s="31">
        <v>0.13333333333333333</v>
      </c>
      <c r="D8" s="32">
        <v>13194.742000000002</v>
      </c>
      <c r="E8" s="30">
        <v>12</v>
      </c>
      <c r="F8" s="31">
        <v>0.06030150753768844</v>
      </c>
      <c r="G8" s="32">
        <v>13924.09959798995</v>
      </c>
      <c r="H8" s="30">
        <v>20</v>
      </c>
      <c r="I8" s="31">
        <v>0.04608294930875576</v>
      </c>
      <c r="J8" s="32">
        <v>15201.315668202767</v>
      </c>
      <c r="K8" s="37">
        <v>42320.15726619272</v>
      </c>
    </row>
    <row r="9" spans="1:11" ht="14.25">
      <c r="A9" s="38" t="s">
        <v>8</v>
      </c>
      <c r="B9" s="30">
        <v>2</v>
      </c>
      <c r="C9" s="31">
        <v>0.13333333333333333</v>
      </c>
      <c r="D9" s="32">
        <v>13194.742000000002</v>
      </c>
      <c r="E9" s="30">
        <v>12</v>
      </c>
      <c r="F9" s="31">
        <v>0.06030150753768844</v>
      </c>
      <c r="G9" s="32">
        <v>13924.09959798995</v>
      </c>
      <c r="H9" s="30">
        <v>62</v>
      </c>
      <c r="I9" s="31">
        <v>0.14285714285714285</v>
      </c>
      <c r="J9" s="32">
        <v>47124.078571428574</v>
      </c>
      <c r="K9" s="37">
        <v>74242.92016941853</v>
      </c>
    </row>
    <row r="10" spans="1:11" ht="14.25">
      <c r="A10" s="38" t="s">
        <v>9</v>
      </c>
      <c r="B10" s="30">
        <v>0</v>
      </c>
      <c r="C10" s="31">
        <v>0</v>
      </c>
      <c r="D10" s="32">
        <v>0</v>
      </c>
      <c r="E10" s="30">
        <v>12</v>
      </c>
      <c r="F10" s="31">
        <v>0.06030150753768844</v>
      </c>
      <c r="G10" s="32">
        <v>13924.09959798995</v>
      </c>
      <c r="H10" s="30">
        <v>64</v>
      </c>
      <c r="I10" s="31">
        <v>0.14746543778801843</v>
      </c>
      <c r="J10" s="32">
        <v>48644.210138248854</v>
      </c>
      <c r="K10" s="37">
        <v>62568.30973623881</v>
      </c>
    </row>
    <row r="11" spans="1:11" ht="14.25">
      <c r="A11" s="38" t="s">
        <v>10</v>
      </c>
      <c r="B11" s="30">
        <v>1</v>
      </c>
      <c r="C11" s="31">
        <v>0.06666666666666667</v>
      </c>
      <c r="D11" s="32">
        <v>6597.371000000001</v>
      </c>
      <c r="E11" s="30">
        <v>11</v>
      </c>
      <c r="F11" s="31">
        <v>0.05527638190954774</v>
      </c>
      <c r="G11" s="32">
        <v>12763.757964824123</v>
      </c>
      <c r="H11" s="30">
        <v>13</v>
      </c>
      <c r="I11" s="31">
        <v>0.029953917050691243</v>
      </c>
      <c r="J11" s="32">
        <v>9880.855184331798</v>
      </c>
      <c r="K11" s="37">
        <v>29241.98414915592</v>
      </c>
    </row>
    <row r="12" spans="1:11" ht="14.25">
      <c r="A12" s="38" t="s">
        <v>11</v>
      </c>
      <c r="B12" s="30">
        <v>3</v>
      </c>
      <c r="C12" s="31">
        <v>0.2</v>
      </c>
      <c r="D12" s="32">
        <v>19792.113000000005</v>
      </c>
      <c r="E12" s="30">
        <v>5</v>
      </c>
      <c r="F12" s="31">
        <v>0.02512562814070352</v>
      </c>
      <c r="G12" s="32">
        <v>5801.708165829146</v>
      </c>
      <c r="H12" s="30">
        <v>36</v>
      </c>
      <c r="I12" s="31">
        <v>0.08294930875576037</v>
      </c>
      <c r="J12" s="32">
        <v>27362.36820276498</v>
      </c>
      <c r="K12" s="37">
        <v>52956.18936859413</v>
      </c>
    </row>
    <row r="13" spans="1:11" ht="14.25">
      <c r="A13" s="38" t="s">
        <v>12</v>
      </c>
      <c r="B13" s="30">
        <v>0</v>
      </c>
      <c r="C13" s="31">
        <v>0</v>
      </c>
      <c r="D13" s="32">
        <v>0</v>
      </c>
      <c r="E13" s="30">
        <v>1</v>
      </c>
      <c r="F13" s="31">
        <v>0.005025125628140704</v>
      </c>
      <c r="G13" s="32">
        <v>1160.3416331658293</v>
      </c>
      <c r="H13" s="30">
        <v>2</v>
      </c>
      <c r="I13" s="31">
        <v>0.004608294930875576</v>
      </c>
      <c r="J13" s="32">
        <v>1520.1315668202767</v>
      </c>
      <c r="K13" s="37">
        <v>2680.473199986106</v>
      </c>
    </row>
    <row r="14" spans="1:11" ht="14.25">
      <c r="A14" s="38" t="s">
        <v>13</v>
      </c>
      <c r="B14" s="30">
        <v>1</v>
      </c>
      <c r="C14" s="31">
        <v>0.06666666666666667</v>
      </c>
      <c r="D14" s="32">
        <v>6597.371000000001</v>
      </c>
      <c r="E14" s="30">
        <v>22</v>
      </c>
      <c r="F14" s="31">
        <v>0.11055276381909548</v>
      </c>
      <c r="G14" s="32">
        <v>25527.515929648245</v>
      </c>
      <c r="H14" s="30">
        <v>25</v>
      </c>
      <c r="I14" s="31">
        <v>0.0576036866359447</v>
      </c>
      <c r="J14" s="32">
        <v>19001.64458525346</v>
      </c>
      <c r="K14" s="37">
        <v>51126.531514901704</v>
      </c>
    </row>
    <row r="15" spans="1:11" ht="14.25">
      <c r="A15" s="38" t="s">
        <v>14</v>
      </c>
      <c r="B15" s="30">
        <v>0</v>
      </c>
      <c r="C15" s="31">
        <v>0</v>
      </c>
      <c r="D15" s="32">
        <v>0</v>
      </c>
      <c r="E15" s="30">
        <v>13</v>
      </c>
      <c r="F15" s="31">
        <v>0.06532663316582915</v>
      </c>
      <c r="G15" s="32">
        <v>15084.44123115578</v>
      </c>
      <c r="H15" s="30">
        <v>16</v>
      </c>
      <c r="I15" s="31">
        <v>0.03686635944700461</v>
      </c>
      <c r="J15" s="32">
        <v>12161.052534562214</v>
      </c>
      <c r="K15" s="37">
        <v>27245.493765717994</v>
      </c>
    </row>
    <row r="16" spans="1:11" ht="14.25">
      <c r="A16" s="38" t="s">
        <v>15</v>
      </c>
      <c r="B16" s="30">
        <v>0</v>
      </c>
      <c r="C16" s="31">
        <v>0</v>
      </c>
      <c r="D16" s="32">
        <v>0</v>
      </c>
      <c r="E16" s="30">
        <v>0</v>
      </c>
      <c r="F16" s="31">
        <v>0</v>
      </c>
      <c r="G16" s="32">
        <v>0</v>
      </c>
      <c r="H16" s="30">
        <v>0</v>
      </c>
      <c r="I16" s="31">
        <v>0</v>
      </c>
      <c r="J16" s="32">
        <v>0</v>
      </c>
      <c r="K16" s="37">
        <v>0</v>
      </c>
    </row>
    <row r="17" spans="1:11" ht="14.25">
      <c r="A17" s="38" t="s">
        <v>16</v>
      </c>
      <c r="B17" s="30">
        <v>0</v>
      </c>
      <c r="C17" s="31">
        <v>0</v>
      </c>
      <c r="D17" s="32">
        <v>0</v>
      </c>
      <c r="E17" s="30">
        <v>21</v>
      </c>
      <c r="F17" s="31">
        <v>0.10552763819095477</v>
      </c>
      <c r="G17" s="32">
        <v>24367.174296482415</v>
      </c>
      <c r="H17" s="30">
        <v>45</v>
      </c>
      <c r="I17" s="31">
        <v>0.10368663594470046</v>
      </c>
      <c r="J17" s="32">
        <v>34202.96025345622</v>
      </c>
      <c r="K17" s="37">
        <v>58570.13454993864</v>
      </c>
    </row>
    <row r="18" spans="1:11" ht="14.25">
      <c r="A18" s="38" t="s">
        <v>17</v>
      </c>
      <c r="B18" s="30">
        <v>0</v>
      </c>
      <c r="C18" s="31">
        <v>0</v>
      </c>
      <c r="D18" s="32">
        <v>0</v>
      </c>
      <c r="E18" s="30">
        <v>40</v>
      </c>
      <c r="F18" s="31">
        <v>0.20100502512562815</v>
      </c>
      <c r="G18" s="32">
        <v>46413.66532663317</v>
      </c>
      <c r="H18" s="30">
        <v>58</v>
      </c>
      <c r="I18" s="31">
        <v>0.1336405529953917</v>
      </c>
      <c r="J18" s="32">
        <v>44083.81543778803</v>
      </c>
      <c r="K18" s="37">
        <v>90497.4807644212</v>
      </c>
    </row>
    <row r="19" spans="1:11" ht="14.25">
      <c r="A19" s="38" t="s">
        <v>18</v>
      </c>
      <c r="B19" s="30">
        <v>4</v>
      </c>
      <c r="C19" s="31">
        <v>0.26666666666666666</v>
      </c>
      <c r="D19" s="32">
        <v>26389.484000000004</v>
      </c>
      <c r="E19" s="30">
        <v>7</v>
      </c>
      <c r="F19" s="31">
        <v>0.035175879396984924</v>
      </c>
      <c r="G19" s="32">
        <v>8122.3914321608045</v>
      </c>
      <c r="H19" s="30">
        <v>17</v>
      </c>
      <c r="I19" s="31">
        <v>0.03917050691244239</v>
      </c>
      <c r="J19" s="32">
        <v>12921.11831797235</v>
      </c>
      <c r="K19" s="37">
        <v>47432.99375013316</v>
      </c>
    </row>
    <row r="20" spans="1:11" ht="14.25">
      <c r="A20" s="38" t="s">
        <v>19</v>
      </c>
      <c r="B20" s="30">
        <v>1</v>
      </c>
      <c r="C20" s="31">
        <v>0.06666666666666667</v>
      </c>
      <c r="D20" s="32">
        <v>6597.371000000001</v>
      </c>
      <c r="E20" s="30">
        <v>5</v>
      </c>
      <c r="F20" s="31">
        <v>0.02512562814070352</v>
      </c>
      <c r="G20" s="32">
        <v>5801.708165829146</v>
      </c>
      <c r="H20" s="30">
        <v>12</v>
      </c>
      <c r="I20" s="31">
        <v>0.027649769585253458</v>
      </c>
      <c r="J20" s="32">
        <v>9120.789400921662</v>
      </c>
      <c r="K20" s="37">
        <v>21519.86856675081</v>
      </c>
    </row>
    <row r="21" spans="1:11" ht="14.25">
      <c r="A21" s="38" t="s">
        <v>23</v>
      </c>
      <c r="B21" s="30">
        <v>0</v>
      </c>
      <c r="C21" s="31">
        <v>0</v>
      </c>
      <c r="D21" s="32">
        <v>0</v>
      </c>
      <c r="E21" s="30">
        <v>14</v>
      </c>
      <c r="F21" s="31">
        <v>0.07035175879396985</v>
      </c>
      <c r="G21" s="32">
        <v>16244.782864321609</v>
      </c>
      <c r="H21" s="30">
        <v>35</v>
      </c>
      <c r="I21" s="31">
        <v>0.08064516129032258</v>
      </c>
      <c r="J21" s="32">
        <v>26602.30241935484</v>
      </c>
      <c r="K21" s="37">
        <v>42847.08528367645</v>
      </c>
    </row>
    <row r="22" spans="1:11" ht="14.25">
      <c r="A22" s="38" t="s">
        <v>20</v>
      </c>
      <c r="B22" s="30">
        <v>1</v>
      </c>
      <c r="C22" s="31">
        <v>0.06666666666666667</v>
      </c>
      <c r="D22" s="32">
        <v>6597.371000000001</v>
      </c>
      <c r="E22" s="30">
        <v>24</v>
      </c>
      <c r="F22" s="31">
        <v>0.12060301507537688</v>
      </c>
      <c r="G22" s="32">
        <v>27848.1991959799</v>
      </c>
      <c r="H22" s="30">
        <v>29</v>
      </c>
      <c r="I22" s="31">
        <v>0.06682027649769585</v>
      </c>
      <c r="J22" s="32">
        <v>22041.907718894014</v>
      </c>
      <c r="K22" s="37">
        <v>56487.47791487392</v>
      </c>
    </row>
    <row r="23" spans="1:11" ht="14.25">
      <c r="A23" s="38" t="s">
        <v>21</v>
      </c>
      <c r="B23" s="30">
        <v>0</v>
      </c>
      <c r="C23" s="31">
        <v>0</v>
      </c>
      <c r="D23" s="32">
        <v>0</v>
      </c>
      <c r="E23" s="30">
        <v>0</v>
      </c>
      <c r="F23" s="31">
        <v>0</v>
      </c>
      <c r="G23" s="32">
        <v>0</v>
      </c>
      <c r="H23" s="30">
        <v>0</v>
      </c>
      <c r="I23" s="31">
        <v>0</v>
      </c>
      <c r="J23" s="32">
        <v>0</v>
      </c>
      <c r="K23" s="37">
        <v>0</v>
      </c>
    </row>
    <row r="24" spans="1:11" ht="14.25">
      <c r="A24" s="33" t="s">
        <v>22</v>
      </c>
      <c r="B24" s="33">
        <v>15</v>
      </c>
      <c r="C24" s="34">
        <v>1</v>
      </c>
      <c r="D24" s="35">
        <v>98960.565</v>
      </c>
      <c r="E24" s="33">
        <v>199</v>
      </c>
      <c r="F24" s="34">
        <v>1</v>
      </c>
      <c r="G24" s="35">
        <v>230907.98500000002</v>
      </c>
      <c r="H24" s="33">
        <v>434</v>
      </c>
      <c r="I24" s="34">
        <v>0.9999999999999999</v>
      </c>
      <c r="J24" s="35">
        <v>329868.5500000001</v>
      </c>
      <c r="K24" s="35">
        <v>659737.1000000001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Seifried, Leslie (DWD)</cp:lastModifiedBy>
  <cp:lastPrinted>2017-07-24T11:37:23Z</cp:lastPrinted>
  <dcterms:created xsi:type="dcterms:W3CDTF">2012-05-11T12:28:37Z</dcterms:created>
  <dcterms:modified xsi:type="dcterms:W3CDTF">2017-08-03T13:22:57Z</dcterms:modified>
  <cp:category/>
  <cp:version/>
  <cp:contentType/>
  <cp:contentStatus/>
</cp:coreProperties>
</file>