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446" windowWidth="14940" windowHeight="12375" tabRatio="682" activeTab="1"/>
  </bookViews>
  <sheets>
    <sheet name="Cover Sheet " sheetId="1" r:id="rId1"/>
    <sheet name="1NEGPartbyOperators" sheetId="2" r:id="rId2"/>
    <sheet name="2NEGExitsbyOperators" sheetId="3" r:id="rId3"/>
    <sheet name="3NEGCharacteristics" sheetId="4" r:id="rId4"/>
  </sheets>
  <definedNames>
    <definedName name="_xlnm.Print_Area" localSheetId="1">'1NEGPartbyOperators'!$A$1:$L$17</definedName>
    <definedName name="_xlnm.Print_Area" localSheetId="2">'2NEGExitsbyOperators'!$A$1:$M$17</definedName>
    <definedName name="_xlnm.Print_Area" localSheetId="3">'3NEGCharacteristics'!$A$1:$N$15</definedName>
    <definedName name="_xlnm.Print_Area" localSheetId="0">'Cover Sheet '!$A$1:$C$29</definedName>
    <definedName name="_xlnm.Print_Titles" localSheetId="1">'1NEGPartbyOperators'!$1:$5</definedName>
    <definedName name="_xlnm.Print_Titles" localSheetId="2">'2NEGExitsbyOperators'!$1:$5</definedName>
    <definedName name="_xlnm.Print_Titles" localSheetId="3">'3NEGCharacteristics'!$1:$5</definedName>
  </definedNames>
  <calcPr fullCalcOnLoad="1"/>
</workbook>
</file>

<file path=xl/sharedStrings.xml><?xml version="1.0" encoding="utf-8"?>
<sst xmlns="http://schemas.openxmlformats.org/spreadsheetml/2006/main" count="79" uniqueCount="62">
  <si>
    <t>STATE TOTALS</t>
  </si>
  <si>
    <t>Pct.</t>
  </si>
  <si>
    <t>YTD
Actual</t>
  </si>
  <si>
    <t>TRAINING ENROLLMENTS</t>
  </si>
  <si>
    <t>ESL</t>
  </si>
  <si>
    <t>OJT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</si>
  <si>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</si>
  <si>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</si>
  <si>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</si>
  <si>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</si>
  <si>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</si>
  <si>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</si>
  <si>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</si>
  <si>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</si>
  <si>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</si>
  <si>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</si>
  <si>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</si>
  <si>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</si>
  <si>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</si>
  <si>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</si>
  <si>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</si>
  <si>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</si>
  <si>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</si>
  <si>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</si>
  <si>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TAB 8 - NATIONAL EMERGENCY GRANTS</t>
  </si>
  <si>
    <t>Age               25-44</t>
  </si>
  <si>
    <t>Average
Placement                       Wage</t>
  </si>
  <si>
    <t>WORKFORCE
INVESTMENT                                                                         AREA</t>
  </si>
  <si>
    <t>WORKFORCE
INVESTMENT                             AREA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</si>
  <si>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</si>
  <si>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</si>
  <si>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</si>
  <si>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</si>
  <si>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</si>
  <si>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WORKFORCE
INVESTMENT                          AREA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</si>
  <si>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</si>
  <si>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</si>
  <si>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</si>
  <si>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Table 1 - Participation and Activity by NEG Grant</t>
  </si>
  <si>
    <t>Table 2 - Exit and Outcome by NEG Grant</t>
  </si>
  <si>
    <t>Table 3 - Participant Characteristics by NEG Grant</t>
  </si>
  <si>
    <t>TABLE 1 - PARTICIPATION AND ACTIVITY BY NEG GRANT</t>
  </si>
  <si>
    <t>TABLE 2 - EXIT AND OUTCOME BY NEG GRANT</t>
  </si>
  <si>
    <t>TABLE 3 - PARTICPANT CHARACTERISTICS BY NEG GRANT</t>
  </si>
  <si>
    <t>Entered Employments include:  unsubsidized employment; military; and apprenticeship.   Exclusions: Exiters who leave the program for medical reasons, who are institutionalized or who transfer to another program are not counted in EE rate</t>
  </si>
  <si>
    <t>YTD 
Actual Enrollments</t>
  </si>
  <si>
    <t>Math or
Reading 
Level &lt; 9.0</t>
  </si>
  <si>
    <t>Compiled by Department of Career Services</t>
  </si>
  <si>
    <t>Data Source:  Crystal ReportS/MOSES Database</t>
  </si>
  <si>
    <t>Bristol MFG
07/01/2013 - 06/30/2016</t>
  </si>
  <si>
    <t>Hampden:  Job Driven NEG
07/01/2014 - 09/30/2016</t>
  </si>
  <si>
    <t>Bristol:  SWANK
01/01/2014 - 12/31/2015</t>
  </si>
  <si>
    <t>MSW:  Intel Biotech
10/01/2014 - 09/30/2016</t>
  </si>
  <si>
    <t>FY16 QUARTER ENDING DECEMBER 31, 2015</t>
  </si>
  <si>
    <t>LMV:  YOPLAIT
07/01/2015 - 06/30/2017</t>
  </si>
  <si>
    <t>Sector Partnership
07/01/2015 - 06/30/2017</t>
  </si>
  <si>
    <t>DWT NEG
06/26/2013 - 12/30/2015</t>
  </si>
  <si>
    <t>Brockton:  Haemonetics
12/01/2013 - 06/30/2016</t>
  </si>
  <si>
    <t>MN:  NEG MN 4
07/01/2013 - 06/30/2016</t>
  </si>
  <si>
    <t>LMV:  Philips Mersen
07/01/2013 - 06/30/2016</t>
  </si>
  <si>
    <t>Crystal Report Date: 02/25/2016</t>
  </si>
  <si>
    <t>N/A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</si>
</sst>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9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9" fontId="11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1" fontId="11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9" fontId="12" fillId="0" borderId="26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1" fontId="11" fillId="0" borderId="32" xfId="0" applyNumberFormat="1" applyFont="1" applyFill="1" applyBorder="1" applyAlignment="1">
      <alignment horizontal="center"/>
    </xf>
    <xf numFmtId="164" fontId="11" fillId="0" borderId="32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9" fontId="11" fillId="0" borderId="33" xfId="0" applyNumberFormat="1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166" fontId="11" fillId="0" borderId="33" xfId="0" applyNumberFormat="1" applyFont="1" applyFill="1" applyBorder="1" applyAlignment="1">
      <alignment horizontal="center" wrapText="1"/>
    </xf>
    <xf numFmtId="164" fontId="11" fillId="0" borderId="34" xfId="0" applyNumberFormat="1" applyFont="1" applyFill="1" applyBorder="1" applyAlignment="1">
      <alignment horizontal="center" wrapText="1"/>
    </xf>
    <xf numFmtId="9" fontId="11" fillId="0" borderId="35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166" fontId="11" fillId="0" borderId="24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9" fontId="12" fillId="0" borderId="37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right" vertical="center" wrapText="1" indent="2"/>
    </xf>
    <xf numFmtId="3" fontId="11" fillId="0" borderId="17" xfId="0" applyNumberFormat="1" applyFont="1" applyFill="1" applyBorder="1" applyAlignment="1">
      <alignment horizontal="right" vertical="center" wrapText="1" indent="2"/>
    </xf>
    <xf numFmtId="3" fontId="11" fillId="0" borderId="35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wrapText="1"/>
    </xf>
    <xf numFmtId="1" fontId="11" fillId="0" borderId="35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186" fontId="1" fillId="33" borderId="21" xfId="0" applyNumberFormat="1" applyFont="1" applyFill="1" applyBorder="1" applyAlignment="1">
      <alignment horizontal="center" vertical="center"/>
    </xf>
    <xf numFmtId="186" fontId="1" fillId="33" borderId="22" xfId="0" applyNumberFormat="1" applyFont="1" applyFill="1" applyBorder="1" applyAlignment="1">
      <alignment horizontal="center" vertical="center"/>
    </xf>
    <xf numFmtId="186" fontId="11" fillId="0" borderId="17" xfId="0" applyNumberFormat="1" applyFont="1" applyFill="1" applyBorder="1" applyAlignment="1">
      <alignment horizontal="center" vertical="center"/>
    </xf>
    <xf numFmtId="186" fontId="11" fillId="0" borderId="34" xfId="0" applyNumberFormat="1" applyFont="1" applyFill="1" applyBorder="1" applyAlignment="1">
      <alignment horizontal="center" vertical="center"/>
    </xf>
    <xf numFmtId="186" fontId="12" fillId="0" borderId="26" xfId="0" applyNumberFormat="1" applyFont="1" applyFill="1" applyBorder="1" applyAlignment="1">
      <alignment horizontal="center" vertical="center"/>
    </xf>
    <xf numFmtId="186" fontId="1" fillId="33" borderId="24" xfId="0" applyNumberFormat="1" applyFont="1" applyFill="1" applyBorder="1" applyAlignment="1">
      <alignment horizontal="center" vertical="center"/>
    </xf>
    <xf numFmtId="186" fontId="1" fillId="33" borderId="12" xfId="59" applyNumberFormat="1" applyFont="1" applyFill="1" applyBorder="1" applyAlignment="1">
      <alignment horizontal="center" vertical="center"/>
    </xf>
    <xf numFmtId="186" fontId="1" fillId="0" borderId="11" xfId="59" applyNumberFormat="1" applyFont="1" applyFill="1" applyBorder="1" applyAlignment="1">
      <alignment horizontal="center" vertical="center"/>
    </xf>
    <xf numFmtId="186" fontId="1" fillId="0" borderId="41" xfId="59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3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45" xfId="0" applyNumberFormat="1" applyFont="1" applyFill="1" applyBorder="1" applyAlignment="1">
      <alignment horizontal="center" vertical="center"/>
    </xf>
    <xf numFmtId="186" fontId="1" fillId="33" borderId="21" xfId="59" applyNumberFormat="1" applyFont="1" applyFill="1" applyBorder="1" applyAlignment="1">
      <alignment horizontal="center" vertical="center"/>
    </xf>
    <xf numFmtId="186" fontId="1" fillId="0" borderId="22" xfId="59" applyNumberFormat="1" applyFont="1" applyFill="1" applyBorder="1" applyAlignment="1">
      <alignment horizontal="center" vertical="center"/>
    </xf>
    <xf numFmtId="186" fontId="1" fillId="0" borderId="24" xfId="59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wrapText="1"/>
    </xf>
    <xf numFmtId="3" fontId="11" fillId="0" borderId="34" xfId="0" applyNumberFormat="1" applyFont="1" applyFill="1" applyBorder="1" applyAlignment="1">
      <alignment horizontal="center" vertical="center"/>
    </xf>
    <xf numFmtId="166" fontId="11" fillId="0" borderId="46" xfId="0" applyNumberFormat="1" applyFont="1" applyFill="1" applyBorder="1" applyAlignment="1">
      <alignment horizontal="center" wrapText="1"/>
    </xf>
    <xf numFmtId="0" fontId="11" fillId="0" borderId="47" xfId="0" applyFont="1" applyFill="1" applyBorder="1" applyAlignment="1">
      <alignment vertical="center" wrapText="1"/>
    </xf>
    <xf numFmtId="1" fontId="11" fillId="0" borderId="30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186" fontId="11" fillId="0" borderId="31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9" fontId="11" fillId="0" borderId="45" xfId="0" applyNumberFormat="1" applyFont="1" applyFill="1" applyBorder="1" applyAlignment="1">
      <alignment horizontal="center" vertical="center"/>
    </xf>
    <xf numFmtId="1" fontId="11" fillId="0" borderId="49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9" fontId="11" fillId="0" borderId="24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vertical="center" wrapText="1"/>
    </xf>
    <xf numFmtId="1" fontId="11" fillId="0" borderId="51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1" fontId="11" fillId="0" borderId="53" xfId="0" applyNumberFormat="1" applyFont="1" applyFill="1" applyBorder="1" applyAlignment="1">
      <alignment horizontal="center" vertical="center"/>
    </xf>
    <xf numFmtId="9" fontId="11" fillId="0" borderId="54" xfId="0" applyNumberFormat="1" applyFont="1" applyFill="1" applyBorder="1" applyAlignment="1">
      <alignment horizontal="center" vertical="center"/>
    </xf>
    <xf numFmtId="9" fontId="11" fillId="0" borderId="1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5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1" fillId="0" borderId="5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166" fontId="2" fillId="0" borderId="56" xfId="0" applyNumberFormat="1" applyFont="1" applyFill="1" applyBorder="1" applyAlignment="1">
      <alignment horizontal="center" vertical="center" wrapText="1"/>
    </xf>
    <xf numFmtId="166" fontId="2" fillId="0" borderId="55" xfId="0" applyNumberFormat="1" applyFont="1" applyFill="1" applyBorder="1" applyAlignment="1">
      <alignment horizontal="center" vertical="center" wrapText="1"/>
    </xf>
    <xf numFmtId="166" fontId="2" fillId="0" borderId="57" xfId="0" applyNumberFormat="1" applyFont="1" applyFill="1" applyBorder="1" applyAlignment="1">
      <alignment horizontal="center" vertical="center" wrapText="1"/>
    </xf>
    <xf numFmtId="166" fontId="2" fillId="0" borderId="6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33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Fill="1" applyBorder="1" applyAlignment="1">
      <alignment horizontal="center" vertical="center"/>
    </xf>
    <xf numFmtId="166" fontId="2" fillId="0" borderId="28" xfId="0" applyNumberFormat="1" applyFont="1" applyFill="1" applyBorder="1" applyAlignment="1">
      <alignment horizontal="center" vertical="center"/>
    </xf>
    <xf numFmtId="166" fontId="2" fillId="0" borderId="2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55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11" fillId="0" borderId="46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1" fontId="11" fillId="0" borderId="58" xfId="0" applyNumberFormat="1" applyFont="1" applyFill="1" applyBorder="1" applyAlignment="1">
      <alignment horizontal="center"/>
    </xf>
    <xf numFmtId="1" fontId="11" fillId="0" borderId="59" xfId="0" applyNumberFormat="1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1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2.7109375" style="35" customWidth="1"/>
    <col min="2" max="2" width="64.140625" style="35" customWidth="1"/>
    <col min="3" max="3" width="26.7109375" style="35" customWidth="1"/>
    <col min="4" max="4" width="16.57421875" style="8" customWidth="1"/>
    <col min="5" max="5" width="21.421875" style="8" customWidth="1"/>
    <col min="6" max="6" width="11.57421875" style="8" customWidth="1"/>
    <col min="7" max="7" width="10.421875" style="8" customWidth="1"/>
    <col min="8" max="9" width="9.140625" style="8" customWidth="1"/>
    <col min="10" max="10" width="11.00390625" style="8" customWidth="1"/>
    <col min="11" max="16384" width="9.140625" style="8" customWidth="1"/>
  </cols>
  <sheetData>
    <row r="1" spans="1:3" ht="41.25" customHeight="1">
      <c r="A1" s="130"/>
      <c r="B1" s="130"/>
      <c r="C1" s="130"/>
    </row>
    <row r="2" spans="1:3" ht="18.75" customHeight="1">
      <c r="A2" s="131"/>
      <c r="B2" s="131"/>
      <c r="C2" s="131"/>
    </row>
    <row r="3" spans="1:3" ht="18.75" customHeight="1">
      <c r="A3" s="131" t="s">
        <v>24</v>
      </c>
      <c r="B3" s="131"/>
      <c r="C3" s="131"/>
    </row>
    <row r="4" spans="1:3" ht="9" customHeight="1">
      <c r="A4" s="131"/>
      <c r="B4" s="131"/>
      <c r="C4" s="131"/>
    </row>
    <row r="5" spans="1:3" ht="15.75" customHeight="1">
      <c r="A5" s="131" t="s">
        <v>53</v>
      </c>
      <c r="B5" s="131"/>
      <c r="C5" s="131"/>
    </row>
    <row r="6" spans="1:3" ht="15.75" customHeight="1">
      <c r="A6" s="32"/>
      <c r="B6" s="32"/>
      <c r="C6" s="32"/>
    </row>
    <row r="7" spans="1:3" ht="18.75">
      <c r="A7" s="132"/>
      <c r="B7" s="132"/>
      <c r="C7" s="132"/>
    </row>
    <row r="8" spans="1:3" ht="18.75">
      <c r="A8" s="37"/>
      <c r="B8" s="37"/>
      <c r="C8" s="37"/>
    </row>
    <row r="9" spans="1:15" ht="18.75">
      <c r="A9" s="131" t="s">
        <v>22</v>
      </c>
      <c r="B9" s="131"/>
      <c r="C9" s="131"/>
      <c r="N9" s="25"/>
      <c r="O9" s="25"/>
    </row>
    <row r="10" spans="1:3" ht="18.75">
      <c r="A10" s="37"/>
      <c r="B10" s="37"/>
      <c r="C10" s="37"/>
    </row>
    <row r="11" spans="2:3" ht="18.75">
      <c r="B11" s="28" t="s">
        <v>38</v>
      </c>
      <c r="C11" s="33"/>
    </row>
    <row r="12" spans="1:3" ht="18.75">
      <c r="A12" s="37"/>
      <c r="B12" s="33"/>
      <c r="C12" s="37"/>
    </row>
    <row r="13" spans="2:3" ht="18.75">
      <c r="B13" s="28"/>
      <c r="C13" s="28"/>
    </row>
    <row r="14" spans="1:3" ht="18.75">
      <c r="A14" s="27"/>
      <c r="B14" s="28" t="s">
        <v>39</v>
      </c>
      <c r="C14" s="37"/>
    </row>
    <row r="15" ht="18.75">
      <c r="C15" s="28"/>
    </row>
    <row r="16" spans="1:3" ht="18.75">
      <c r="A16" s="32"/>
      <c r="C16" s="37"/>
    </row>
    <row r="17" spans="2:3" ht="18.75">
      <c r="B17" s="28" t="s">
        <v>40</v>
      </c>
      <c r="C17" s="28"/>
    </row>
    <row r="18" spans="1:3" ht="18.75">
      <c r="A18" s="32"/>
      <c r="C18" s="37"/>
    </row>
    <row r="19" ht="18.75">
      <c r="C19" s="28"/>
    </row>
    <row r="20" spans="1:3" ht="15.75">
      <c r="A20" s="36"/>
      <c r="B20" s="36"/>
      <c r="C20" s="36"/>
    </row>
    <row r="21" spans="1:3" ht="15.75">
      <c r="A21" s="36"/>
      <c r="B21" s="36"/>
      <c r="C21" s="36"/>
    </row>
    <row r="22" spans="1:3" ht="15.75">
      <c r="A22" s="36"/>
      <c r="B22" s="36"/>
      <c r="C22" s="36"/>
    </row>
    <row r="23" spans="1:3" ht="15.75">
      <c r="A23" s="36"/>
      <c r="B23" s="36"/>
      <c r="C23" s="36"/>
    </row>
    <row r="24" spans="1:3" ht="12.75">
      <c r="A24" s="34"/>
      <c r="B24" s="34"/>
      <c r="C24" s="34"/>
    </row>
    <row r="25" spans="1:3" ht="12.75">
      <c r="A25" s="34"/>
      <c r="B25" s="34"/>
      <c r="C25" s="34"/>
    </row>
    <row r="26" spans="1:3" s="2" customFormat="1" ht="12.75" customHeight="1">
      <c r="A26" s="38"/>
      <c r="B26" s="34"/>
      <c r="C26" s="34"/>
    </row>
    <row r="27" spans="1:3" s="2" customFormat="1" ht="21.75" customHeight="1">
      <c r="A27" s="34" t="s">
        <v>48</v>
      </c>
      <c r="B27" s="34"/>
      <c r="C27" s="34" t="s">
        <v>60</v>
      </c>
    </row>
    <row r="28" spans="1:4" ht="12.75" customHeight="1">
      <c r="A28" s="34" t="s">
        <v>47</v>
      </c>
      <c r="B28" s="34"/>
      <c r="C28" s="26"/>
      <c r="D28" s="79"/>
    </row>
    <row r="29" spans="2:4" ht="12.75">
      <c r="B29" s="34"/>
      <c r="C29" s="34"/>
      <c r="D29" s="2"/>
    </row>
    <row r="30" spans="1:3" ht="12.75">
      <c r="A30" s="8"/>
      <c r="B30" s="8"/>
      <c r="C30" s="8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9.00390625" style="14" customWidth="1"/>
    <col min="2" max="5" width="8.140625" style="14" customWidth="1"/>
    <col min="6" max="7" width="9.140625" style="14" customWidth="1"/>
    <col min="8" max="8" width="8.57421875" style="14" customWidth="1"/>
    <col min="9" max="9" width="8.28125" style="14" customWidth="1"/>
    <col min="10" max="10" width="7.7109375" style="14" customWidth="1"/>
    <col min="11" max="11" width="7.8515625" style="14" customWidth="1"/>
    <col min="12" max="12" width="8.00390625" style="14" customWidth="1"/>
    <col min="13" max="13" width="9.8515625" style="14" customWidth="1"/>
    <col min="14" max="16384" width="9.140625" style="14" customWidth="1"/>
  </cols>
  <sheetData>
    <row r="1" spans="1:14" s="13" customFormat="1" ht="18.75" customHeight="1">
      <c r="A1" s="135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11"/>
      <c r="N1" s="12"/>
    </row>
    <row r="2" spans="1:14" s="13" customFormat="1" ht="18.75" customHeight="1">
      <c r="A2" s="144" t="s">
        <v>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1"/>
      <c r="N2" s="12"/>
    </row>
    <row r="3" spans="1:14" s="13" customFormat="1" ht="18.75" customHeight="1" thickBot="1">
      <c r="A3" s="138" t="s">
        <v>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/>
      <c r="M3" s="11"/>
      <c r="N3" s="12"/>
    </row>
    <row r="4" spans="1:14" ht="29.25" customHeight="1">
      <c r="A4" s="147" t="s">
        <v>28</v>
      </c>
      <c r="B4" s="141" t="s">
        <v>37</v>
      </c>
      <c r="C4" s="142"/>
      <c r="D4" s="143"/>
      <c r="E4" s="141" t="s">
        <v>3</v>
      </c>
      <c r="F4" s="142"/>
      <c r="G4" s="143"/>
      <c r="H4" s="141" t="s">
        <v>35</v>
      </c>
      <c r="I4" s="142"/>
      <c r="J4" s="142"/>
      <c r="K4" s="142"/>
      <c r="L4" s="143"/>
      <c r="M4" s="10"/>
      <c r="N4" s="10"/>
    </row>
    <row r="5" spans="1:14" ht="33" customHeight="1" thickBot="1">
      <c r="A5" s="148"/>
      <c r="B5" s="59" t="s">
        <v>15</v>
      </c>
      <c r="C5" s="60" t="s">
        <v>2</v>
      </c>
      <c r="D5" s="61" t="s">
        <v>1</v>
      </c>
      <c r="E5" s="60" t="s">
        <v>15</v>
      </c>
      <c r="F5" s="60" t="s">
        <v>2</v>
      </c>
      <c r="G5" s="61" t="s">
        <v>1</v>
      </c>
      <c r="H5" s="60" t="s">
        <v>6</v>
      </c>
      <c r="I5" s="62" t="s">
        <v>4</v>
      </c>
      <c r="J5" s="60" t="s">
        <v>7</v>
      </c>
      <c r="K5" s="60" t="s">
        <v>5</v>
      </c>
      <c r="L5" s="63" t="s">
        <v>16</v>
      </c>
      <c r="M5" s="15"/>
      <c r="N5" s="10"/>
    </row>
    <row r="6" spans="1:14" s="17" customFormat="1" ht="34.5" customHeight="1">
      <c r="A6" s="46" t="s">
        <v>49</v>
      </c>
      <c r="B6" s="49">
        <v>120</v>
      </c>
      <c r="C6" s="86">
        <v>143</v>
      </c>
      <c r="D6" s="47">
        <f aca="true" t="shared" si="0" ref="D6:D16">(C6/B6)</f>
        <v>1.1916666666666667</v>
      </c>
      <c r="E6" s="86">
        <v>65</v>
      </c>
      <c r="F6" s="83">
        <v>70</v>
      </c>
      <c r="G6" s="47">
        <f aca="true" t="shared" si="1" ref="G6:G16">+F6/E6</f>
        <v>1.0769230769230769</v>
      </c>
      <c r="H6" s="49">
        <v>20</v>
      </c>
      <c r="I6" s="50">
        <v>16</v>
      </c>
      <c r="J6" s="86">
        <v>49</v>
      </c>
      <c r="K6" s="84">
        <v>0</v>
      </c>
      <c r="L6" s="87">
        <v>0</v>
      </c>
      <c r="M6" s="24"/>
      <c r="N6" s="16"/>
    </row>
    <row r="7" spans="1:14" s="17" customFormat="1" ht="34.5" customHeight="1">
      <c r="A7" s="110" t="s">
        <v>56</v>
      </c>
      <c r="B7" s="98">
        <v>315</v>
      </c>
      <c r="C7" s="99">
        <v>518</v>
      </c>
      <c r="D7" s="118">
        <f t="shared" si="0"/>
        <v>1.6444444444444444</v>
      </c>
      <c r="E7" s="99">
        <v>315</v>
      </c>
      <c r="F7" s="100">
        <v>409</v>
      </c>
      <c r="G7" s="118">
        <f t="shared" si="1"/>
        <v>1.2984126984126985</v>
      </c>
      <c r="H7" s="98">
        <v>3</v>
      </c>
      <c r="I7" s="101">
        <v>0</v>
      </c>
      <c r="J7" s="99">
        <v>396</v>
      </c>
      <c r="K7" s="102">
        <v>23</v>
      </c>
      <c r="L7" s="103">
        <v>17</v>
      </c>
      <c r="M7" s="24"/>
      <c r="N7" s="16"/>
    </row>
    <row r="8" spans="1:13" ht="34.5" customHeight="1">
      <c r="A8" s="48" t="s">
        <v>57</v>
      </c>
      <c r="B8" s="49">
        <v>148</v>
      </c>
      <c r="C8" s="86">
        <v>192</v>
      </c>
      <c r="D8" s="47">
        <f t="shared" si="0"/>
        <v>1.2972972972972974</v>
      </c>
      <c r="E8" s="86">
        <v>0</v>
      </c>
      <c r="F8" s="83">
        <v>121</v>
      </c>
      <c r="G8" s="47">
        <f>+IF(E8&gt;0,F8/E8,0)</f>
        <v>0</v>
      </c>
      <c r="H8" s="49">
        <v>14</v>
      </c>
      <c r="I8" s="50">
        <v>87</v>
      </c>
      <c r="J8" s="86">
        <v>26</v>
      </c>
      <c r="K8" s="84">
        <v>1</v>
      </c>
      <c r="L8" s="87">
        <v>0</v>
      </c>
      <c r="M8" s="10"/>
    </row>
    <row r="9" spans="1:13" ht="34.5" customHeight="1">
      <c r="A9" s="48" t="s">
        <v>52</v>
      </c>
      <c r="B9" s="52">
        <v>400</v>
      </c>
      <c r="C9" s="53">
        <v>197</v>
      </c>
      <c r="D9" s="47">
        <f t="shared" si="0"/>
        <v>0.4925</v>
      </c>
      <c r="E9" s="86">
        <v>185</v>
      </c>
      <c r="F9" s="83">
        <v>71</v>
      </c>
      <c r="G9" s="47">
        <f>+IF(E9&gt;0,F9/E9,0)</f>
        <v>0.3837837837837838</v>
      </c>
      <c r="H9" s="52">
        <v>1</v>
      </c>
      <c r="I9" s="54">
        <v>0</v>
      </c>
      <c r="J9" s="53">
        <v>70</v>
      </c>
      <c r="K9" s="55">
        <v>0</v>
      </c>
      <c r="L9" s="56">
        <v>1</v>
      </c>
      <c r="M9" s="10"/>
    </row>
    <row r="10" spans="1:14" s="17" customFormat="1" ht="34.5" customHeight="1">
      <c r="A10" s="46" t="s">
        <v>50</v>
      </c>
      <c r="B10" s="52">
        <v>288</v>
      </c>
      <c r="C10" s="53">
        <v>212</v>
      </c>
      <c r="D10" s="47">
        <f t="shared" si="0"/>
        <v>0.7361111111111112</v>
      </c>
      <c r="E10" s="86">
        <v>169</v>
      </c>
      <c r="F10" s="83">
        <v>167</v>
      </c>
      <c r="G10" s="47">
        <f t="shared" si="1"/>
        <v>0.9881656804733728</v>
      </c>
      <c r="H10" s="52">
        <v>0</v>
      </c>
      <c r="I10" s="54">
        <v>0</v>
      </c>
      <c r="J10" s="53">
        <v>151</v>
      </c>
      <c r="K10" s="55">
        <v>77</v>
      </c>
      <c r="L10" s="56">
        <v>67</v>
      </c>
      <c r="M10" s="24"/>
      <c r="N10" s="16"/>
    </row>
    <row r="11" spans="1:13" ht="34.5" customHeight="1">
      <c r="A11" s="46" t="s">
        <v>58</v>
      </c>
      <c r="B11" s="52">
        <v>120</v>
      </c>
      <c r="C11" s="53">
        <v>71</v>
      </c>
      <c r="D11" s="47">
        <f t="shared" si="0"/>
        <v>0.5916666666666667</v>
      </c>
      <c r="E11" s="86">
        <v>75</v>
      </c>
      <c r="F11" s="83">
        <v>59</v>
      </c>
      <c r="G11" s="47">
        <f t="shared" si="1"/>
        <v>0.7866666666666666</v>
      </c>
      <c r="H11" s="52">
        <v>0</v>
      </c>
      <c r="I11" s="54">
        <v>3</v>
      </c>
      <c r="J11" s="53">
        <v>48</v>
      </c>
      <c r="K11" s="55">
        <v>2</v>
      </c>
      <c r="L11" s="56">
        <v>12</v>
      </c>
      <c r="M11" s="10"/>
    </row>
    <row r="12" spans="1:13" ht="34.5" customHeight="1">
      <c r="A12" s="46" t="s">
        <v>54</v>
      </c>
      <c r="B12" s="52">
        <v>150</v>
      </c>
      <c r="C12" s="53">
        <v>56</v>
      </c>
      <c r="D12" s="47">
        <f t="shared" si="0"/>
        <v>0.37333333333333335</v>
      </c>
      <c r="E12" s="86">
        <v>50</v>
      </c>
      <c r="F12" s="83">
        <v>16</v>
      </c>
      <c r="G12" s="47">
        <f t="shared" si="1"/>
        <v>0.32</v>
      </c>
      <c r="H12" s="52">
        <v>0</v>
      </c>
      <c r="I12" s="54">
        <v>0</v>
      </c>
      <c r="J12" s="53">
        <v>16</v>
      </c>
      <c r="K12" s="55">
        <v>0</v>
      </c>
      <c r="L12" s="56">
        <v>0</v>
      </c>
      <c r="M12" s="10"/>
    </row>
    <row r="13" spans="1:14" s="17" customFormat="1" ht="34.5" customHeight="1">
      <c r="A13" s="110" t="s">
        <v>59</v>
      </c>
      <c r="B13" s="86">
        <v>184</v>
      </c>
      <c r="C13" s="55">
        <v>184</v>
      </c>
      <c r="D13" s="122">
        <f t="shared" si="0"/>
        <v>1</v>
      </c>
      <c r="E13" s="53" t="s">
        <v>61</v>
      </c>
      <c r="F13" s="73">
        <v>152</v>
      </c>
      <c r="G13" s="122" t="s">
        <v>61</v>
      </c>
      <c r="H13" s="53">
        <v>27</v>
      </c>
      <c r="I13" s="54">
        <v>91</v>
      </c>
      <c r="J13" s="54">
        <v>125</v>
      </c>
      <c r="K13" s="55">
        <v>0</v>
      </c>
      <c r="L13" s="56">
        <v>4</v>
      </c>
      <c r="M13" s="24"/>
      <c r="N13" s="16"/>
    </row>
    <row r="14" spans="1:14" s="17" customFormat="1" ht="34.5" customHeight="1">
      <c r="A14" s="48" t="s">
        <v>55</v>
      </c>
      <c r="B14" s="86">
        <v>323</v>
      </c>
      <c r="C14" s="50">
        <v>24</v>
      </c>
      <c r="D14" s="47">
        <f t="shared" si="0"/>
        <v>0.07430340557275542</v>
      </c>
      <c r="E14" s="86">
        <v>28</v>
      </c>
      <c r="F14" s="121">
        <v>12</v>
      </c>
      <c r="G14" s="47">
        <f t="shared" si="1"/>
        <v>0.42857142857142855</v>
      </c>
      <c r="H14" s="86">
        <v>0</v>
      </c>
      <c r="I14" s="50">
        <v>0</v>
      </c>
      <c r="J14" s="50">
        <v>12</v>
      </c>
      <c r="K14" s="50">
        <v>0</v>
      </c>
      <c r="L14" s="87">
        <v>0</v>
      </c>
      <c r="M14" s="24"/>
      <c r="N14" s="16"/>
    </row>
    <row r="15" spans="1:14" s="17" customFormat="1" ht="34.5" customHeight="1" thickBot="1">
      <c r="A15" s="123" t="s">
        <v>51</v>
      </c>
      <c r="B15" s="124">
        <v>120</v>
      </c>
      <c r="C15" s="125">
        <v>97</v>
      </c>
      <c r="D15" s="118">
        <f t="shared" si="0"/>
        <v>0.8083333333333333</v>
      </c>
      <c r="E15" s="119">
        <v>65</v>
      </c>
      <c r="F15" s="120">
        <v>47</v>
      </c>
      <c r="G15" s="118">
        <f t="shared" si="1"/>
        <v>0.7230769230769231</v>
      </c>
      <c r="H15" s="119">
        <v>3</v>
      </c>
      <c r="I15" s="126">
        <v>0</v>
      </c>
      <c r="J15" s="126">
        <v>45</v>
      </c>
      <c r="K15" s="125">
        <v>0</v>
      </c>
      <c r="L15" s="127">
        <v>1</v>
      </c>
      <c r="M15" s="24"/>
      <c r="N15" s="16"/>
    </row>
    <row r="16" spans="1:14" s="17" customFormat="1" ht="34.5" customHeight="1" thickBot="1">
      <c r="A16" s="57" t="s">
        <v>0</v>
      </c>
      <c r="B16" s="76">
        <f>SUM(B6:B15)</f>
        <v>2168</v>
      </c>
      <c r="C16" s="76">
        <f>SUM(C6:C15)</f>
        <v>1694</v>
      </c>
      <c r="D16" s="58">
        <f t="shared" si="0"/>
        <v>0.7813653136531366</v>
      </c>
      <c r="E16" s="76">
        <f>SUM(E6:E15)</f>
        <v>952</v>
      </c>
      <c r="F16" s="116">
        <f>SUM(F6:F15)</f>
        <v>1124</v>
      </c>
      <c r="G16" s="58">
        <f t="shared" si="1"/>
        <v>1.180672268907563</v>
      </c>
      <c r="H16" s="76">
        <f>SUM(H6:H15)</f>
        <v>68</v>
      </c>
      <c r="I16" s="80">
        <f>SUM(I6:I15)</f>
        <v>197</v>
      </c>
      <c r="J16" s="116">
        <f>SUM(J6:J15)</f>
        <v>938</v>
      </c>
      <c r="K16" s="116">
        <f>SUM(K6:K15)</f>
        <v>103</v>
      </c>
      <c r="L16" s="117">
        <f>SUM(L6:L15)</f>
        <v>102</v>
      </c>
      <c r="M16" s="24"/>
      <c r="N16" s="16"/>
    </row>
    <row r="17" spans="1:14" s="17" customFormat="1" ht="29.25" customHeight="1">
      <c r="A17" s="133" t="s">
        <v>36</v>
      </c>
      <c r="B17" s="133"/>
      <c r="C17" s="133"/>
      <c r="D17" s="133"/>
      <c r="E17" s="133"/>
      <c r="F17" s="133"/>
      <c r="G17" s="133"/>
      <c r="H17" s="133"/>
      <c r="I17" s="134"/>
      <c r="J17" s="133"/>
      <c r="K17" s="133"/>
      <c r="L17" s="133"/>
      <c r="M17" s="24"/>
      <c r="N17" s="16"/>
    </row>
    <row r="18" spans="1:14" s="17" customFormat="1" ht="29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4"/>
      <c r="N18" s="16"/>
    </row>
    <row r="19" spans="1:14" s="17" customFormat="1" ht="29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4"/>
      <c r="N19" s="16"/>
    </row>
    <row r="20" spans="1:14" s="17" customFormat="1" ht="29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4"/>
      <c r="N20" s="16"/>
    </row>
    <row r="21" spans="1:14" s="17" customFormat="1" ht="29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4"/>
      <c r="N21" s="16"/>
    </row>
    <row r="22" ht="13.5" customHeight="1">
      <c r="M22" s="24"/>
    </row>
    <row r="23" ht="22.5" customHeight="1">
      <c r="M23" s="10"/>
    </row>
    <row r="24" ht="26.25" customHeight="1"/>
  </sheetData>
  <sheetProtection/>
  <mergeCells count="8">
    <mergeCell ref="A17:L17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F11" sqref="F11"/>
    </sheetView>
  </sheetViews>
  <sheetFormatPr defaultColWidth="9.140625" defaultRowHeight="12.75"/>
  <cols>
    <col min="1" max="1" width="28.28125" style="19" customWidth="1"/>
    <col min="2" max="2" width="11.00390625" style="19" customWidth="1"/>
    <col min="3" max="3" width="7.421875" style="41" customWidth="1"/>
    <col min="4" max="4" width="7.28125" style="19" customWidth="1"/>
    <col min="5" max="5" width="8.57421875" style="21" bestFit="1" customWidth="1"/>
    <col min="6" max="6" width="7.57421875" style="22" customWidth="1"/>
    <col min="7" max="7" width="7.8515625" style="22" customWidth="1"/>
    <col min="8" max="8" width="8.57421875" style="19" bestFit="1" customWidth="1"/>
    <col min="9" max="9" width="10.7109375" style="19" customWidth="1"/>
    <col min="10" max="10" width="8.421875" style="19" customWidth="1"/>
    <col min="11" max="11" width="9.28125" style="19" customWidth="1"/>
    <col min="12" max="12" width="11.8515625" style="19" customWidth="1"/>
    <col min="13" max="13" width="11.7109375" style="23" customWidth="1"/>
    <col min="14" max="14" width="8.57421875" style="19" customWidth="1"/>
    <col min="15" max="15" width="9.7109375" style="18" customWidth="1"/>
    <col min="16" max="16384" width="9.140625" style="19" customWidth="1"/>
  </cols>
  <sheetData>
    <row r="1" spans="1:15" ht="17.25" customHeight="1">
      <c r="A1" s="149" t="str">
        <f>+1NEGPartbyOperators!A1</f>
        <v>TAB 8 - NATIONAL EMERGENCY GRANTS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O1" s="19"/>
    </row>
    <row r="2" spans="1:15" ht="17.25" customHeight="1">
      <c r="A2" s="152" t="str">
        <f>1NEGPartbyOperators!$A$2</f>
        <v>FY16 QUARTER ENDING DECEMBER 31, 2015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O2" s="19"/>
    </row>
    <row r="3" spans="1:15" ht="17.25" customHeight="1" thickBot="1">
      <c r="A3" s="155" t="s">
        <v>42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  <c r="O3" s="19"/>
    </row>
    <row r="4" spans="1:15" ht="42.75" customHeight="1">
      <c r="A4" s="147" t="s">
        <v>27</v>
      </c>
      <c r="B4" s="169" t="s">
        <v>45</v>
      </c>
      <c r="C4" s="167" t="s">
        <v>19</v>
      </c>
      <c r="D4" s="167"/>
      <c r="E4" s="163"/>
      <c r="F4" s="164" t="s">
        <v>20</v>
      </c>
      <c r="G4" s="165"/>
      <c r="H4" s="166"/>
      <c r="I4" s="64" t="s">
        <v>9</v>
      </c>
      <c r="J4" s="162" t="s">
        <v>21</v>
      </c>
      <c r="K4" s="163"/>
      <c r="L4" s="109" t="s">
        <v>26</v>
      </c>
      <c r="M4" s="65" t="s">
        <v>29</v>
      </c>
      <c r="O4" s="19"/>
    </row>
    <row r="5" spans="1:15" ht="33" customHeight="1">
      <c r="A5" s="168"/>
      <c r="B5" s="170"/>
      <c r="C5" s="66" t="s">
        <v>15</v>
      </c>
      <c r="D5" s="67" t="s">
        <v>2</v>
      </c>
      <c r="E5" s="68" t="s">
        <v>8</v>
      </c>
      <c r="F5" s="67" t="s">
        <v>15</v>
      </c>
      <c r="G5" s="66" t="s">
        <v>2</v>
      </c>
      <c r="H5" s="68" t="s">
        <v>8</v>
      </c>
      <c r="I5" s="69" t="s">
        <v>2</v>
      </c>
      <c r="J5" s="67" t="s">
        <v>15</v>
      </c>
      <c r="K5" s="69" t="s">
        <v>2</v>
      </c>
      <c r="L5" s="70" t="s">
        <v>2</v>
      </c>
      <c r="M5" s="71" t="s">
        <v>2</v>
      </c>
      <c r="O5" s="19"/>
    </row>
    <row r="6" spans="1:13" s="17" customFormat="1" ht="34.5" customHeight="1">
      <c r="A6" s="46" t="str">
        <f>+1NEGPartbyOperators!A6</f>
        <v>Bristol MFG
07/01/2013 - 06/30/2016</v>
      </c>
      <c r="B6" s="82">
        <f>+1NEGPartbyOperators!C6</f>
        <v>143</v>
      </c>
      <c r="C6" s="49">
        <f>+1NEGPartbyOperators!B6</f>
        <v>120</v>
      </c>
      <c r="D6" s="73">
        <v>117</v>
      </c>
      <c r="E6" s="47">
        <f aca="true" t="shared" si="0" ref="E6:E15">IF(C6&gt;0,D6/C6,0)</f>
        <v>0.975</v>
      </c>
      <c r="F6" s="83">
        <f aca="true" t="shared" si="1" ref="F6:F15">+C6*0.88</f>
        <v>105.6</v>
      </c>
      <c r="G6" s="84">
        <v>82</v>
      </c>
      <c r="H6" s="47">
        <f>IF(F6&gt;0,G6/F6,0)</f>
        <v>0.7765151515151516</v>
      </c>
      <c r="I6" s="51">
        <v>16</v>
      </c>
      <c r="J6" s="72">
        <f>+F6/C6</f>
        <v>0.88</v>
      </c>
      <c r="K6" s="47">
        <f aca="true" t="shared" si="2" ref="K6:K16">IF(G6&gt;0,G6/(D6-I6),0)</f>
        <v>0.8118811881188119</v>
      </c>
      <c r="L6" s="74">
        <v>15.785682926829267</v>
      </c>
      <c r="M6" s="92">
        <v>90.0816244410312</v>
      </c>
    </row>
    <row r="7" spans="1:14" s="17" customFormat="1" ht="34.5" customHeight="1">
      <c r="A7" s="46" t="str">
        <f>+1NEGPartbyOperators!A7</f>
        <v>DWT NEG
06/26/2013 - 12/30/2015</v>
      </c>
      <c r="B7" s="82">
        <f>+1NEGPartbyOperators!C7</f>
        <v>518</v>
      </c>
      <c r="C7" s="49">
        <f>+1NEGPartbyOperators!B7</f>
        <v>315</v>
      </c>
      <c r="D7" s="73">
        <v>450</v>
      </c>
      <c r="E7" s="47">
        <f t="shared" si="0"/>
        <v>1.4285714285714286</v>
      </c>
      <c r="F7" s="83">
        <f t="shared" si="1"/>
        <v>277.2</v>
      </c>
      <c r="G7" s="84">
        <v>372</v>
      </c>
      <c r="H7" s="47">
        <f>IF(F7&gt;0,G7/F7,0)</f>
        <v>1.341991341991342</v>
      </c>
      <c r="I7" s="51">
        <v>13</v>
      </c>
      <c r="J7" s="72">
        <f>+F7/C7</f>
        <v>0.88</v>
      </c>
      <c r="K7" s="47">
        <f t="shared" si="2"/>
        <v>0.851258581235698</v>
      </c>
      <c r="L7" s="74">
        <v>20.996095425924544</v>
      </c>
      <c r="M7" s="92">
        <v>85.6125842990982</v>
      </c>
      <c r="N7" s="16"/>
    </row>
    <row r="8" spans="1:13" s="17" customFormat="1" ht="34.5" customHeight="1">
      <c r="A8" s="46" t="str">
        <f>1NEGPartbyOperators!A8</f>
        <v>Brockton:  Haemonetics
12/01/2013 - 06/30/2016</v>
      </c>
      <c r="B8" s="82">
        <f>+1NEGPartbyOperators!C8</f>
        <v>192</v>
      </c>
      <c r="C8" s="49">
        <f>+1NEGPartbyOperators!B8</f>
        <v>148</v>
      </c>
      <c r="D8" s="73">
        <v>56</v>
      </c>
      <c r="E8" s="47">
        <f t="shared" si="0"/>
        <v>0.3783783783783784</v>
      </c>
      <c r="F8" s="83">
        <f t="shared" si="1"/>
        <v>130.24</v>
      </c>
      <c r="G8" s="84">
        <v>20</v>
      </c>
      <c r="H8" s="47">
        <f>IF(F8&gt;0,G8/F8,0)</f>
        <v>0.15356265356265356</v>
      </c>
      <c r="I8" s="51">
        <v>1</v>
      </c>
      <c r="J8" s="72">
        <f>+F8/C8</f>
        <v>0.8800000000000001</v>
      </c>
      <c r="K8" s="47">
        <f>IF(G8&gt;0,G8/(D8-I8),0)</f>
        <v>0.36363636363636365</v>
      </c>
      <c r="L8" s="74">
        <v>16.780615384615384</v>
      </c>
      <c r="M8" s="92">
        <v>85.28042483717283</v>
      </c>
    </row>
    <row r="9" spans="1:14" s="17" customFormat="1" ht="34.5" customHeight="1">
      <c r="A9" s="46" t="str">
        <f>1NEGPartbyOperators!A9</f>
        <v>MSW:  Intel Biotech
10/01/2014 - 09/30/2016</v>
      </c>
      <c r="B9" s="82">
        <f>+1NEGPartbyOperators!C9</f>
        <v>197</v>
      </c>
      <c r="C9" s="49">
        <f>+1NEGPartbyOperators!B9</f>
        <v>400</v>
      </c>
      <c r="D9" s="73">
        <v>110</v>
      </c>
      <c r="E9" s="47">
        <f t="shared" si="0"/>
        <v>0.275</v>
      </c>
      <c r="F9" s="83">
        <f t="shared" si="1"/>
        <v>352</v>
      </c>
      <c r="G9" s="84">
        <v>87</v>
      </c>
      <c r="H9" s="47">
        <f>IF(F9&gt;0,G9/F9,0)</f>
        <v>0.2471590909090909</v>
      </c>
      <c r="I9" s="51">
        <v>4</v>
      </c>
      <c r="J9" s="72">
        <f>+F9/C9</f>
        <v>0.88</v>
      </c>
      <c r="K9" s="47">
        <f>IF(G9&gt;0,G9/(D9-I9),0)</f>
        <v>0.8207547169811321</v>
      </c>
      <c r="L9" s="74">
        <v>32.47194016711258</v>
      </c>
      <c r="M9" s="92">
        <v>80.87564305562884</v>
      </c>
      <c r="N9" s="16"/>
    </row>
    <row r="10" spans="1:14" s="17" customFormat="1" ht="34.5" customHeight="1">
      <c r="A10" s="46" t="str">
        <f>1NEGPartbyOperators!A10</f>
        <v>Hampden:  Job Driven NEG
07/01/2014 - 09/30/2016</v>
      </c>
      <c r="B10" s="82">
        <f>+1NEGPartbyOperators!C10</f>
        <v>212</v>
      </c>
      <c r="C10" s="49">
        <f>+1NEGPartbyOperators!B10</f>
        <v>288</v>
      </c>
      <c r="D10" s="73">
        <v>61</v>
      </c>
      <c r="E10" s="47">
        <f t="shared" si="0"/>
        <v>0.21180555555555555</v>
      </c>
      <c r="F10" s="83">
        <f t="shared" si="1"/>
        <v>253.44</v>
      </c>
      <c r="G10" s="84">
        <v>45</v>
      </c>
      <c r="H10" s="47">
        <f>IF(F10&gt;0,G10/F10,0)</f>
        <v>0.17755681818181818</v>
      </c>
      <c r="I10" s="51">
        <v>2</v>
      </c>
      <c r="J10" s="72">
        <f>+F10/C10</f>
        <v>0.88</v>
      </c>
      <c r="K10" s="47">
        <f>IF(G10&gt;0,G10/(D10-I10),0)</f>
        <v>0.7627118644067796</v>
      </c>
      <c r="L10" s="74">
        <v>15.48887615930169</v>
      </c>
      <c r="M10" s="92">
        <v>91.25842644711597</v>
      </c>
      <c r="N10" s="16"/>
    </row>
    <row r="11" spans="1:14" s="17" customFormat="1" ht="34.5" customHeight="1">
      <c r="A11" s="46" t="str">
        <f>+1NEGPartbyOperators!A11</f>
        <v>MN:  NEG MN 4
07/01/2013 - 06/30/2016</v>
      </c>
      <c r="B11" s="82">
        <f>+1NEGPartbyOperators!C11</f>
        <v>71</v>
      </c>
      <c r="C11" s="49">
        <f>+1NEGPartbyOperators!B11</f>
        <v>120</v>
      </c>
      <c r="D11" s="73">
        <v>55</v>
      </c>
      <c r="E11" s="47">
        <f t="shared" si="0"/>
        <v>0.4583333333333333</v>
      </c>
      <c r="F11" s="75">
        <f t="shared" si="1"/>
        <v>105.6</v>
      </c>
      <c r="G11" s="55">
        <v>42</v>
      </c>
      <c r="H11" s="45">
        <f>(G11/F11)</f>
        <v>0.39772727272727276</v>
      </c>
      <c r="I11" s="108">
        <v>3</v>
      </c>
      <c r="J11" s="72">
        <f aca="true" t="shared" si="3" ref="J11:J16">F11/C11</f>
        <v>0.88</v>
      </c>
      <c r="K11" s="47">
        <f t="shared" si="2"/>
        <v>0.8076923076923077</v>
      </c>
      <c r="L11" s="74">
        <v>20.200998168498163</v>
      </c>
      <c r="M11" s="91">
        <v>83.8291676872865</v>
      </c>
      <c r="N11" s="16"/>
    </row>
    <row r="12" spans="1:14" s="17" customFormat="1" ht="34.5" customHeight="1">
      <c r="A12" s="46" t="str">
        <f>+1NEGPartbyOperators!A12</f>
        <v>LMV:  YOPLAIT
07/01/2015 - 06/30/2017</v>
      </c>
      <c r="B12" s="82">
        <f>+1NEGPartbyOperators!C12</f>
        <v>56</v>
      </c>
      <c r="C12" s="52">
        <f>+1NEGPartbyOperators!B12</f>
        <v>150</v>
      </c>
      <c r="D12" s="73">
        <v>11</v>
      </c>
      <c r="E12" s="47">
        <f t="shared" si="0"/>
        <v>0.07333333333333333</v>
      </c>
      <c r="F12" s="75">
        <f t="shared" si="1"/>
        <v>132</v>
      </c>
      <c r="G12" s="55">
        <v>9</v>
      </c>
      <c r="H12" s="47">
        <f>IF(F12&gt;0,G12/F12,0)</f>
        <v>0.06818181818181818</v>
      </c>
      <c r="I12" s="108">
        <v>0</v>
      </c>
      <c r="J12" s="129">
        <f>IF(H12&gt;0,I12/H12,0)</f>
        <v>0</v>
      </c>
      <c r="K12" s="128">
        <f t="shared" si="2"/>
        <v>0.8181818181818182</v>
      </c>
      <c r="L12" s="74">
        <v>14.777777777777779</v>
      </c>
      <c r="M12" s="92">
        <v>87.42235514510139</v>
      </c>
      <c r="N12" s="16"/>
    </row>
    <row r="13" spans="1:13" s="17" customFormat="1" ht="34.5" customHeight="1">
      <c r="A13" s="46" t="str">
        <f>1NEGPartbyOperators!A13</f>
        <v>LMV:  Philips Mersen
07/01/2013 - 06/30/2016</v>
      </c>
      <c r="B13" s="82">
        <f>+1NEGPartbyOperators!C13</f>
        <v>184</v>
      </c>
      <c r="C13" s="52">
        <f>+1NEGPartbyOperators!B13</f>
        <v>184</v>
      </c>
      <c r="D13" s="73">
        <v>133</v>
      </c>
      <c r="E13" s="47">
        <f t="shared" si="0"/>
        <v>0.7228260869565217</v>
      </c>
      <c r="F13" s="75">
        <f t="shared" si="1"/>
        <v>161.92</v>
      </c>
      <c r="G13" s="55">
        <v>94</v>
      </c>
      <c r="H13" s="45">
        <f>(G13/F13)</f>
        <v>0.5805335968379447</v>
      </c>
      <c r="I13" s="108">
        <v>5</v>
      </c>
      <c r="J13" s="72">
        <f t="shared" si="3"/>
        <v>0.8799999999999999</v>
      </c>
      <c r="K13" s="47">
        <f t="shared" si="2"/>
        <v>0.734375</v>
      </c>
      <c r="L13" s="74">
        <v>14.76639218494272</v>
      </c>
      <c r="M13" s="92">
        <v>85.4665355855487</v>
      </c>
    </row>
    <row r="14" spans="1:13" s="17" customFormat="1" ht="34.5" customHeight="1">
      <c r="A14" s="46" t="str">
        <f>1NEGPartbyOperators!A14</f>
        <v>Sector Partnership
07/01/2015 - 06/30/2017</v>
      </c>
      <c r="B14" s="82">
        <f>+1NEGPartbyOperators!C14</f>
        <v>24</v>
      </c>
      <c r="C14" s="52">
        <f>+1NEGPartbyOperators!B14</f>
        <v>323</v>
      </c>
      <c r="D14" s="73">
        <v>0</v>
      </c>
      <c r="E14" s="47">
        <f>IF(C14&gt;0,D14/C14,0)</f>
        <v>0</v>
      </c>
      <c r="F14" s="75">
        <f>+C14*0.88</f>
        <v>284.24</v>
      </c>
      <c r="G14" s="55">
        <v>0</v>
      </c>
      <c r="H14" s="47">
        <f>IF(F14&gt;0,G14/F14,0)</f>
        <v>0</v>
      </c>
      <c r="I14" s="108">
        <v>0</v>
      </c>
      <c r="J14" s="129">
        <f>IF(H14&gt;0,I14/H14,0)</f>
        <v>0</v>
      </c>
      <c r="K14" s="128">
        <f>IF(G14&gt;0,G14/(D14-I14),0)</f>
        <v>0</v>
      </c>
      <c r="L14" s="74">
        <v>0</v>
      </c>
      <c r="M14" s="92">
        <v>0</v>
      </c>
    </row>
    <row r="15" spans="1:13" s="17" customFormat="1" ht="34.5" customHeight="1" thickBot="1">
      <c r="A15" s="46" t="str">
        <f>+1NEGPartbyOperators!A15</f>
        <v>Bristol:  SWANK
01/01/2014 - 12/31/2015</v>
      </c>
      <c r="B15" s="82">
        <f>+1NEGPartbyOperators!C15</f>
        <v>97</v>
      </c>
      <c r="C15" s="52">
        <f>+1NEGPartbyOperators!B15</f>
        <v>120</v>
      </c>
      <c r="D15" s="112">
        <v>95</v>
      </c>
      <c r="E15" s="47">
        <f t="shared" si="0"/>
        <v>0.7916666666666666</v>
      </c>
      <c r="F15" s="75">
        <f t="shared" si="1"/>
        <v>105.6</v>
      </c>
      <c r="G15" s="111">
        <v>63</v>
      </c>
      <c r="H15" s="118">
        <f>(G15/F15)</f>
        <v>0.5965909090909092</v>
      </c>
      <c r="I15" s="113">
        <v>6</v>
      </c>
      <c r="J15" s="72">
        <f t="shared" si="3"/>
        <v>0.88</v>
      </c>
      <c r="K15" s="47">
        <f t="shared" si="2"/>
        <v>0.7078651685393258</v>
      </c>
      <c r="L15" s="114">
        <v>13.08</v>
      </c>
      <c r="M15" s="115">
        <v>81</v>
      </c>
    </row>
    <row r="16" spans="1:15" s="17" customFormat="1" ht="34.5" customHeight="1" thickBot="1">
      <c r="A16" s="57" t="s">
        <v>0</v>
      </c>
      <c r="B16" s="81">
        <f>+1NEGPartbyOperators!C16</f>
        <v>1694</v>
      </c>
      <c r="C16" s="76">
        <f>SUM(C6:C15)</f>
        <v>2168</v>
      </c>
      <c r="D16" s="76">
        <f>SUM(D6:D15)</f>
        <v>1088</v>
      </c>
      <c r="E16" s="58">
        <f>D16/C16</f>
        <v>0.5018450184501845</v>
      </c>
      <c r="F16" s="76">
        <f>SUM(F6:F15)</f>
        <v>1907.84</v>
      </c>
      <c r="G16" s="76">
        <f>SUM(G6:G15)</f>
        <v>814</v>
      </c>
      <c r="H16" s="58">
        <f>IF(F16&gt;0,G16/F16,0)</f>
        <v>0.4266605166051661</v>
      </c>
      <c r="I16" s="117">
        <f>SUM(I6:I15)</f>
        <v>50</v>
      </c>
      <c r="J16" s="77">
        <f t="shared" si="3"/>
        <v>0.88</v>
      </c>
      <c r="K16" s="58">
        <f t="shared" si="2"/>
        <v>0.7842003853564548</v>
      </c>
      <c r="L16" s="78">
        <v>19.8</v>
      </c>
      <c r="M16" s="93">
        <v>85</v>
      </c>
      <c r="N16" s="24"/>
      <c r="O16" s="16"/>
    </row>
    <row r="17" spans="1:15" s="17" customFormat="1" ht="29.25" customHeight="1">
      <c r="A17" s="160" t="s">
        <v>44</v>
      </c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24"/>
      <c r="O17" s="16"/>
    </row>
    <row r="18" spans="1:15" s="17" customFormat="1" ht="29.25" customHeight="1">
      <c r="A18" s="158"/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24"/>
      <c r="O18" s="16"/>
    </row>
    <row r="19" spans="1:15" s="17" customFormat="1" ht="29.25" customHeight="1">
      <c r="A19" s="18"/>
      <c r="B19" s="18"/>
      <c r="C19" s="40"/>
      <c r="D19" s="18"/>
      <c r="E19" s="42"/>
      <c r="F19" s="43"/>
      <c r="G19" s="43"/>
      <c r="H19" s="18"/>
      <c r="I19" s="18"/>
      <c r="J19" s="18"/>
      <c r="K19" s="18"/>
      <c r="L19" s="18"/>
      <c r="M19" s="44"/>
      <c r="N19" s="16"/>
      <c r="O19" s="16"/>
    </row>
    <row r="20" spans="1:15" s="17" customFormat="1" ht="29.25" customHeight="1">
      <c r="A20" s="18"/>
      <c r="B20" s="18"/>
      <c r="C20" s="40"/>
      <c r="D20" s="18"/>
      <c r="E20" s="42"/>
      <c r="F20" s="43"/>
      <c r="G20" s="43"/>
      <c r="H20" s="18"/>
      <c r="I20" s="18"/>
      <c r="J20" s="18"/>
      <c r="K20" s="18"/>
      <c r="L20" s="18"/>
      <c r="M20" s="44"/>
      <c r="N20" s="16"/>
      <c r="O20" s="16"/>
    </row>
    <row r="21" spans="1:13" s="17" customFormat="1" ht="29.25" customHeight="1">
      <c r="A21" s="19"/>
      <c r="B21" s="19"/>
      <c r="C21" s="41"/>
      <c r="D21" s="19"/>
      <c r="E21" s="21"/>
      <c r="F21" s="22"/>
      <c r="G21" s="22"/>
      <c r="H21" s="19"/>
      <c r="I21" s="19"/>
      <c r="J21" s="19"/>
      <c r="K21" s="19"/>
      <c r="L21" s="19"/>
      <c r="M21" s="23"/>
    </row>
    <row r="22" spans="1:13" s="17" customFormat="1" ht="29.25" customHeight="1">
      <c r="A22" s="19"/>
      <c r="B22" s="19"/>
      <c r="C22" s="41"/>
      <c r="D22" s="19"/>
      <c r="E22" s="21"/>
      <c r="F22" s="22"/>
      <c r="G22" s="22"/>
      <c r="H22" s="19"/>
      <c r="I22" s="19"/>
      <c r="J22" s="19"/>
      <c r="K22" s="19"/>
      <c r="L22" s="19"/>
      <c r="M22" s="23"/>
    </row>
    <row r="23" spans="1:15" s="17" customFormat="1" ht="29.25" customHeight="1">
      <c r="A23" s="19"/>
      <c r="B23" s="19"/>
      <c r="C23" s="41"/>
      <c r="D23" s="19"/>
      <c r="E23" s="21"/>
      <c r="F23" s="22"/>
      <c r="G23" s="22"/>
      <c r="H23" s="19"/>
      <c r="I23" s="19"/>
      <c r="J23" s="19"/>
      <c r="K23" s="19"/>
      <c r="L23" s="19"/>
      <c r="M23" s="23"/>
      <c r="N23" s="16"/>
      <c r="O23" s="16"/>
    </row>
    <row r="24" spans="1:13" s="17" customFormat="1" ht="14.25" customHeight="1">
      <c r="A24" s="19"/>
      <c r="B24" s="19"/>
      <c r="C24" s="41"/>
      <c r="D24" s="19"/>
      <c r="E24" s="21"/>
      <c r="F24" s="22"/>
      <c r="G24" s="22"/>
      <c r="H24" s="19"/>
      <c r="I24" s="19"/>
      <c r="J24" s="19"/>
      <c r="K24" s="19"/>
      <c r="L24" s="19"/>
      <c r="M24" s="23"/>
    </row>
    <row r="25" spans="14:15" ht="18.75" customHeight="1">
      <c r="N25" s="10"/>
      <c r="O25" s="10"/>
    </row>
    <row r="26" spans="14:15" ht="18" customHeight="1">
      <c r="N26" s="10"/>
      <c r="O26" s="10"/>
    </row>
    <row r="27" spans="14:15" ht="26.25" customHeight="1">
      <c r="N27" s="20"/>
      <c r="O27" s="10"/>
    </row>
  </sheetData>
  <sheetProtection/>
  <mergeCells count="10">
    <mergeCell ref="A1:M1"/>
    <mergeCell ref="A2:M2"/>
    <mergeCell ref="A3:M3"/>
    <mergeCell ref="A18:M18"/>
    <mergeCell ref="A17:M17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7.28125" style="0" customWidth="1"/>
    <col min="4" max="4" width="8.140625" style="0" customWidth="1"/>
    <col min="6" max="6" width="7.00390625" style="0" customWidth="1"/>
    <col min="7" max="7" width="7.7109375" style="0" customWidth="1"/>
    <col min="8" max="8" width="9.00390625" style="0" customWidth="1"/>
    <col min="9" max="9" width="7.140625" style="0" customWidth="1"/>
    <col min="10" max="10" width="7.421875" style="0" customWidth="1"/>
    <col min="11" max="11" width="7.7109375" style="0" customWidth="1"/>
    <col min="12" max="13" width="8.57421875" style="0" customWidth="1"/>
    <col min="14" max="14" width="9.140625" style="9" customWidth="1"/>
    <col min="17" max="17" width="8.8515625" style="0" customWidth="1"/>
  </cols>
  <sheetData>
    <row r="1" spans="1:14" ht="21.75" customHeight="1">
      <c r="A1" s="175" t="str">
        <f>1NEGPartbyOperators!A1</f>
        <v>TAB 8 - NATIONAL EMERGENCY GRANTS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ht="21.75" customHeight="1">
      <c r="A2" s="174" t="str">
        <f>1NEGPartbyOperators!$A$2</f>
        <v>FY16 QUARTER ENDING DECEMBER 31, 2015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46"/>
    </row>
    <row r="3" spans="1:14" s="1" customFormat="1" ht="21.75" customHeight="1" thickBot="1">
      <c r="A3" s="174" t="s">
        <v>43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27" ht="15" customHeight="1">
      <c r="A4" s="179" t="s">
        <v>34</v>
      </c>
      <c r="B4" s="171" t="s">
        <v>23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2.75" customHeight="1" thickBot="1">
      <c r="A5" s="180"/>
      <c r="B5" s="31" t="s">
        <v>14</v>
      </c>
      <c r="C5" s="30" t="s">
        <v>25</v>
      </c>
      <c r="D5" s="30" t="s">
        <v>17</v>
      </c>
      <c r="E5" s="30" t="s">
        <v>11</v>
      </c>
      <c r="F5" s="30" t="s">
        <v>30</v>
      </c>
      <c r="G5" s="30" t="s">
        <v>33</v>
      </c>
      <c r="H5" s="30" t="s">
        <v>10</v>
      </c>
      <c r="I5" s="30" t="s">
        <v>32</v>
      </c>
      <c r="J5" s="30" t="s">
        <v>31</v>
      </c>
      <c r="K5" s="30" t="s">
        <v>18</v>
      </c>
      <c r="L5" s="30" t="s">
        <v>13</v>
      </c>
      <c r="M5" s="30" t="s">
        <v>12</v>
      </c>
      <c r="N5" s="85" t="s">
        <v>46</v>
      </c>
      <c r="O5" s="1"/>
      <c r="P5" s="1"/>
      <c r="Q5" s="5"/>
      <c r="R5" s="5"/>
      <c r="S5" s="1"/>
      <c r="T5" s="1"/>
      <c r="U5" s="1"/>
      <c r="V5" s="1"/>
      <c r="W5" s="1"/>
      <c r="X5" s="1"/>
      <c r="Y5" s="1"/>
      <c r="Z5" s="1"/>
      <c r="AA5" s="1"/>
    </row>
    <row r="6" spans="1:14" s="7" customFormat="1" ht="32.25" customHeight="1">
      <c r="A6" s="29" t="str">
        <f>+1NEGPartbyOperators!A6</f>
        <v>Bristol MFG
07/01/2013 - 06/30/2016</v>
      </c>
      <c r="B6" s="104">
        <v>42.65734265734266</v>
      </c>
      <c r="C6" s="105">
        <v>23.07692307692308</v>
      </c>
      <c r="D6" s="105">
        <v>76.92307692307692</v>
      </c>
      <c r="E6" s="105">
        <v>4.195804195804196</v>
      </c>
      <c r="F6" s="105">
        <v>5.594405594405595</v>
      </c>
      <c r="G6" s="105">
        <v>2.7972027972027975</v>
      </c>
      <c r="H6" s="105">
        <v>0</v>
      </c>
      <c r="I6" s="105">
        <v>45.45454545454545</v>
      </c>
      <c r="J6" s="105">
        <v>30.76923076923077</v>
      </c>
      <c r="K6" s="105">
        <v>16.783216783216783</v>
      </c>
      <c r="L6" s="105">
        <v>84.61538461538461</v>
      </c>
      <c r="M6" s="105">
        <v>23.07692307692308</v>
      </c>
      <c r="N6" s="106">
        <v>37.76223776223776</v>
      </c>
    </row>
    <row r="7" spans="1:14" s="7" customFormat="1" ht="32.25" customHeight="1">
      <c r="A7" s="107" t="str">
        <f>+2NEGExitsbyOperators!A7</f>
        <v>DWT NEG
06/26/2013 - 12/30/2015</v>
      </c>
      <c r="B7" s="104">
        <v>49.420849420849414</v>
      </c>
      <c r="C7" s="105">
        <v>34.36293436293436</v>
      </c>
      <c r="D7" s="105">
        <v>63.513513513513516</v>
      </c>
      <c r="E7" s="105">
        <v>7.722007722007723</v>
      </c>
      <c r="F7" s="105">
        <v>11.38996138996139</v>
      </c>
      <c r="G7" s="105">
        <v>5.212355212355212</v>
      </c>
      <c r="H7" s="105">
        <v>4.633204633204633</v>
      </c>
      <c r="I7" s="105">
        <v>3.2818532818532815</v>
      </c>
      <c r="J7" s="105">
        <v>39.38223938223938</v>
      </c>
      <c r="K7" s="105">
        <v>26.254826254826252</v>
      </c>
      <c r="L7" s="105">
        <v>71.04247104247104</v>
      </c>
      <c r="M7" s="105">
        <v>0.5791505791505791</v>
      </c>
      <c r="N7" s="106">
        <v>24.710424710424707</v>
      </c>
    </row>
    <row r="8" spans="1:14" s="7" customFormat="1" ht="32.25" customHeight="1">
      <c r="A8" s="88" t="str">
        <f>1NEGPartbyOperators!A8</f>
        <v>Brockton:  Haemonetics
12/01/2013 - 06/30/2016</v>
      </c>
      <c r="B8" s="89">
        <v>71.875</v>
      </c>
      <c r="C8" s="90">
        <v>14.583333333333336</v>
      </c>
      <c r="D8" s="90">
        <v>88.02083333333331</v>
      </c>
      <c r="E8" s="90">
        <v>1.5625</v>
      </c>
      <c r="F8" s="90">
        <v>5.208333333333332</v>
      </c>
      <c r="G8" s="90">
        <v>61.97916666666666</v>
      </c>
      <c r="H8" s="90">
        <v>0</v>
      </c>
      <c r="I8" s="90">
        <v>35.9375</v>
      </c>
      <c r="J8" s="90">
        <v>52.08333333333334</v>
      </c>
      <c r="K8" s="90">
        <v>9.375</v>
      </c>
      <c r="L8" s="90">
        <v>96.875</v>
      </c>
      <c r="M8" s="90">
        <v>31.25</v>
      </c>
      <c r="N8" s="94">
        <v>19.270833333333332</v>
      </c>
    </row>
    <row r="9" spans="1:14" s="7" customFormat="1" ht="32.25" customHeight="1">
      <c r="A9" s="88" t="str">
        <f>1NEGPartbyOperators!A9</f>
        <v>MSW:  Intel Biotech
10/01/2014 - 09/30/2016</v>
      </c>
      <c r="B9" s="89">
        <v>39.59390862944162</v>
      </c>
      <c r="C9" s="90">
        <v>22.84263959390863</v>
      </c>
      <c r="D9" s="90">
        <v>81.7258883248731</v>
      </c>
      <c r="E9" s="90">
        <v>5.076142131979696</v>
      </c>
      <c r="F9" s="90">
        <v>13.197969543147208</v>
      </c>
      <c r="G9" s="90">
        <v>14.213197969543149</v>
      </c>
      <c r="H9" s="90">
        <v>0.5076142131979696</v>
      </c>
      <c r="I9" s="90">
        <v>1.5228426395939083</v>
      </c>
      <c r="J9" s="90">
        <v>19.79695431472081</v>
      </c>
      <c r="K9" s="90">
        <v>45.17766497461929</v>
      </c>
      <c r="L9" s="90">
        <v>70.55837563451777</v>
      </c>
      <c r="M9" s="90">
        <v>0</v>
      </c>
      <c r="N9" s="94">
        <v>3.0456852791878166</v>
      </c>
    </row>
    <row r="10" spans="1:14" s="7" customFormat="1" ht="32.25" customHeight="1">
      <c r="A10" s="88" t="str">
        <f>1NEGPartbyOperators!A10</f>
        <v>Hampden:  Job Driven NEG
07/01/2014 - 09/30/2016</v>
      </c>
      <c r="B10" s="89">
        <v>36.79245283018868</v>
      </c>
      <c r="C10" s="90">
        <v>38.679245283018865</v>
      </c>
      <c r="D10" s="90">
        <v>57.547169811320764</v>
      </c>
      <c r="E10" s="90">
        <v>12.264150943396226</v>
      </c>
      <c r="F10" s="90">
        <v>14.150943396226417</v>
      </c>
      <c r="G10" s="90">
        <v>12.264150943396226</v>
      </c>
      <c r="H10" s="90">
        <v>3.7735849056603774</v>
      </c>
      <c r="I10" s="90">
        <v>5.660377358490567</v>
      </c>
      <c r="J10" s="90">
        <v>40.566037735849065</v>
      </c>
      <c r="K10" s="90">
        <v>31.132075471698116</v>
      </c>
      <c r="L10" s="90">
        <v>70.28301886792453</v>
      </c>
      <c r="M10" s="90">
        <v>2.8301886792452833</v>
      </c>
      <c r="N10" s="94">
        <v>18.867924528301888</v>
      </c>
    </row>
    <row r="11" spans="1:14" s="7" customFormat="1" ht="32.25" customHeight="1">
      <c r="A11" s="88" t="str">
        <f>+1NEGPartbyOperators!A11</f>
        <v>MN:  NEG MN 4
07/01/2013 - 06/30/2016</v>
      </c>
      <c r="B11" s="104">
        <v>71.83098591549296</v>
      </c>
      <c r="C11" s="105">
        <v>15.492957746478876</v>
      </c>
      <c r="D11" s="105">
        <v>84.50704225352112</v>
      </c>
      <c r="E11" s="105">
        <v>2.816901408450704</v>
      </c>
      <c r="F11" s="105">
        <v>7.042253521126761</v>
      </c>
      <c r="G11" s="105">
        <v>23.943661971830984</v>
      </c>
      <c r="H11" s="105">
        <v>1.408450704225352</v>
      </c>
      <c r="I11" s="105">
        <v>1.408450704225352</v>
      </c>
      <c r="J11" s="105">
        <v>45.070422535211264</v>
      </c>
      <c r="K11" s="105">
        <v>26.760563380281692</v>
      </c>
      <c r="L11" s="105">
        <v>64.78873239436619</v>
      </c>
      <c r="M11" s="105">
        <v>4.225352112676056</v>
      </c>
      <c r="N11" s="106">
        <v>49.29577464788732</v>
      </c>
    </row>
    <row r="12" spans="1:14" s="7" customFormat="1" ht="32.25" customHeight="1">
      <c r="A12" s="88" t="str">
        <f>+1NEGPartbyOperators!A12</f>
        <v>LMV:  YOPLAIT
07/01/2015 - 06/30/2017</v>
      </c>
      <c r="B12" s="104">
        <v>30.357142857142858</v>
      </c>
      <c r="C12" s="105">
        <v>37.5</v>
      </c>
      <c r="D12" s="105">
        <v>62.5</v>
      </c>
      <c r="E12" s="105">
        <v>50</v>
      </c>
      <c r="F12" s="105">
        <v>1.7857142857142858</v>
      </c>
      <c r="G12" s="105">
        <v>5.357142857142857</v>
      </c>
      <c r="H12" s="105">
        <v>0</v>
      </c>
      <c r="I12" s="105">
        <v>5.357142857142857</v>
      </c>
      <c r="J12" s="105">
        <v>69.64285714285714</v>
      </c>
      <c r="K12" s="105">
        <v>12.5</v>
      </c>
      <c r="L12" s="105">
        <v>91.07142857142857</v>
      </c>
      <c r="M12" s="105">
        <v>14.285714285714286</v>
      </c>
      <c r="N12" s="106">
        <v>25</v>
      </c>
    </row>
    <row r="13" spans="1:14" s="7" customFormat="1" ht="32.25" customHeight="1">
      <c r="A13" s="88" t="str">
        <f>1NEGPartbyOperators!A13</f>
        <v>LMV:  Philips Mersen
07/01/2013 - 06/30/2016</v>
      </c>
      <c r="B13" s="104">
        <v>39.1304347826087</v>
      </c>
      <c r="C13" s="105">
        <v>35.32608695652174</v>
      </c>
      <c r="D13" s="105">
        <v>62.5</v>
      </c>
      <c r="E13" s="105">
        <v>64.1304347826087</v>
      </c>
      <c r="F13" s="105">
        <v>2.1739130434782608</v>
      </c>
      <c r="G13" s="105">
        <v>7.065217391304348</v>
      </c>
      <c r="H13" s="105">
        <v>0.5434782608695652</v>
      </c>
      <c r="I13" s="105">
        <v>31.521739130434785</v>
      </c>
      <c r="J13" s="105">
        <v>51.08695652173914</v>
      </c>
      <c r="K13" s="105">
        <v>8.152173913043478</v>
      </c>
      <c r="L13" s="105">
        <v>85.8695652173913</v>
      </c>
      <c r="M13" s="105">
        <v>55.97826086956522</v>
      </c>
      <c r="N13" s="106">
        <v>26.6304347826087</v>
      </c>
    </row>
    <row r="14" spans="1:14" s="7" customFormat="1" ht="32.25" customHeight="1">
      <c r="A14" s="88" t="str">
        <f>1NEGPartbyOperators!A14</f>
        <v>Sector Partnership
07/01/2015 - 06/30/2017</v>
      </c>
      <c r="B14" s="104">
        <v>4.166666666666668</v>
      </c>
      <c r="C14" s="105">
        <v>41.66666666666666</v>
      </c>
      <c r="D14" s="105">
        <v>58.33333333333334</v>
      </c>
      <c r="E14" s="105">
        <v>4.166666666666668</v>
      </c>
      <c r="F14" s="105">
        <v>8.333333333333336</v>
      </c>
      <c r="G14" s="105">
        <v>4.166666666666668</v>
      </c>
      <c r="H14" s="105">
        <v>4.166666666666668</v>
      </c>
      <c r="I14" s="105">
        <v>0</v>
      </c>
      <c r="J14" s="105">
        <v>62.5</v>
      </c>
      <c r="K14" s="105">
        <v>29.16666666666667</v>
      </c>
      <c r="L14" s="105">
        <v>83.33333333333331</v>
      </c>
      <c r="M14" s="105">
        <v>0</v>
      </c>
      <c r="N14" s="106">
        <v>20.83333333333333</v>
      </c>
    </row>
    <row r="15" spans="1:27" s="4" customFormat="1" ht="29.25" customHeight="1" thickBot="1">
      <c r="A15" s="39" t="str">
        <f>+1NEGPartbyOperators!A15</f>
        <v>Bristol:  SWANK
01/01/2014 - 12/31/2015</v>
      </c>
      <c r="B15" s="95">
        <v>85.56701030927836</v>
      </c>
      <c r="C15" s="96">
        <v>21.64948453608248</v>
      </c>
      <c r="D15" s="96">
        <v>76.28865979381445</v>
      </c>
      <c r="E15" s="96">
        <v>2.0618556701030926</v>
      </c>
      <c r="F15" s="96">
        <v>0</v>
      </c>
      <c r="G15" s="96">
        <v>1.0309278350515463</v>
      </c>
      <c r="H15" s="96">
        <v>0</v>
      </c>
      <c r="I15" s="96">
        <v>40.20618556701031</v>
      </c>
      <c r="J15" s="96">
        <v>42.2680412371134</v>
      </c>
      <c r="K15" s="96">
        <v>14.43298969072165</v>
      </c>
      <c r="L15" s="96">
        <v>92.78350515463917</v>
      </c>
      <c r="M15" s="96">
        <v>12.371134020618559</v>
      </c>
      <c r="N15" s="97">
        <v>31.95876288659794</v>
      </c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29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9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29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9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29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29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 s="9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29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9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29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 s="9"/>
      <c r="O21" s="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29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 s="9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4" customFormat="1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 s="9"/>
      <c r="O23" s="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lastPrinted>2014-12-10T19:55:35Z</cp:lastPrinted>
  <dcterms:created xsi:type="dcterms:W3CDTF">1998-10-15T18:42:20Z</dcterms:created>
  <dcterms:modified xsi:type="dcterms:W3CDTF">2016-03-08T17:43:50Z</dcterms:modified>
  <cp:category/>
  <cp:version/>
  <cp:contentType/>
  <cp:contentStatus/>
</cp:coreProperties>
</file>