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446" windowWidth="14940" windowHeight="12375" tabRatio="682" activeTab="0"/>
  </bookViews>
  <sheets>
    <sheet name="Cover Sheet " sheetId="1" r:id="rId1"/>
    <sheet name="1NEGPartbyOperators" sheetId="2" r:id="rId2"/>
    <sheet name="2NEGExitsbyOperators" sheetId="3" r:id="rId3"/>
    <sheet name="3NEGCharacteristics" sheetId="4" r:id="rId4"/>
  </sheets>
  <definedNames>
    <definedName name="_xlnm.Print_Area" localSheetId="1">'1NEGPartbyOperators'!$A$1:$L$17</definedName>
    <definedName name="_xlnm.Print_Area" localSheetId="2">'2NEGExitsbyOperators'!$A$1:$M$17</definedName>
    <definedName name="_xlnm.Print_Area" localSheetId="3">'3NEGCharacteristics'!$A$1:$N$15</definedName>
    <definedName name="_xlnm.Print_Area" localSheetId="0">'Cover Sheet '!$A$1:$C$29</definedName>
    <definedName name="_xlnm.Print_Titles" localSheetId="1">'1NEGPartbyOperators'!$1:$5</definedName>
    <definedName name="_xlnm.Print_Titles" localSheetId="2">'2NEGExitsbyOperators'!$1:$5</definedName>
    <definedName name="_xlnm.Print_Titles" localSheetId="3">'3NEGCharacteristics'!$1:$5</definedName>
  </definedNames>
  <calcPr fullCalcOnLoad="1"/>
</workbook>
</file>

<file path=xl/sharedStrings.xml><?xml version="1.0" encoding="utf-8"?>
<sst xmlns="http://schemas.openxmlformats.org/spreadsheetml/2006/main" count="79" uniqueCount="62">
  <si>
    <t>STATE TOTALS</t>
  </si>
  <si>
    <t>Pct.</t>
  </si>
  <si>
    <t>YTD
Actual</t>
  </si>
  <si>
    <t>TRAINING ENROLLMENTS</t>
  </si>
  <si>
    <t>ESL</t>
  </si>
  <si>
    <t>OJT</t>
  </si>
  <si>
    <t>ABE /
GED</t>
  </si>
  <si>
    <t>Occup
Skills*</t>
  </si>
  <si>
    <t>%
of Plan</t>
  </si>
  <si>
    <t>Exclusions</t>
  </si>
  <si>
    <t>Disabled</t>
  </si>
  <si>
    <t>Hispanic
or Latino</t>
  </si>
  <si>
    <t>Limited
English</t>
  </si>
  <si>
    <t>U.I.
Claimant</t>
  </si>
  <si>
    <t>Female</t>
  </si>
  <si>
    <t>Total
Plan</t>
  </si>
  <si>
    <t>Other</t>
  </si>
  <si>
    <t>Age 45
or Older</t>
  </si>
  <si>
    <t>College
&lt; 16</t>
  </si>
  <si>
    <t>Total Exits</t>
  </si>
  <si>
    <t>Entered Employments</t>
  </si>
  <si>
    <t>EE Rate at Exit</t>
  </si>
  <si>
    <t>PARTICIPANT SUMMARIES BY AREA</t>
  </si>
  <si>
    <t>PERCENTAGE OF TOTAL PARTICIPANTS</t>
  </si>
  <si>
    <t>TAB 8 - NATIONAL EMERGENCY GRANTS</t>
  </si>
  <si>
    <t>Age               25-44</t>
  </si>
  <si>
    <t>Average
Placement                       Wage</t>
  </si>
  <si>
    <t>WORKFORCE
INVESTMENT                                                                         AREA</t>
  </si>
  <si>
    <t>WORKFORCE
INVESTMENT                             AREA</t>
  </si>
  <si>
    <t>Wage
Retention                   Rate</t>
  </si>
  <si>
    <t>Black or Afr Amer</t>
  </si>
  <si>
    <t>High                         Sch
Grad</t>
  </si>
  <si>
    <t>Less
Than                   H.S.</t>
  </si>
  <si>
    <t>Asian or
Pacific            Islander</t>
  </si>
  <si>
    <t>WORKFORCE
INVESTMENT                          AREA</t>
  </si>
  <si>
    <t>ENROLLMENTS BY ACTIVITY                        (Multiple Counts)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</si>
  <si>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</si>
  <si>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>TOTAL    PARTICIPANTS</t>
  </si>
  <si>
    <t>Table 1 - Participation and Activity by NEG Grant</t>
  </si>
  <si>
    <t>Table 2 - Exit and Outcome by NEG Grant</t>
  </si>
  <si>
    <t>Table 3 - Participant Characteristics by NEG Grant</t>
  </si>
  <si>
    <t>TABLE 1 - PARTICIPATION AND ACTIVITY BY NEG GRANT</t>
  </si>
  <si>
    <t>TABLE 2 - EXIT AND OUTCOME BY NEG GRANT</t>
  </si>
  <si>
    <t>TABLE 3 - PARTICPANT CHARACTERISTICS BY NEG GRANT</t>
  </si>
  <si>
    <t>Entered Employments include:  unsubsidized employment; military; and apprenticeship.   Exclusions: Exiters who leave the program for medical reasons, who are institutionalized or who transfer to another program are not counted in EE rate</t>
  </si>
  <si>
    <t>YTD 
Actual Enrollments</t>
  </si>
  <si>
    <t>Math or
Reading 
Level &lt; 9.0</t>
  </si>
  <si>
    <t>Compiled by Department of Career Services</t>
  </si>
  <si>
    <t>Data Source:  Crystal ReportS/MOSES Database</t>
  </si>
  <si>
    <t>Bristol MFG
07/01/2013 - 06/30/2016</t>
  </si>
  <si>
    <t>Hampden:  Job Driven NEG
07/01/2014 - 09/30/2016</t>
  </si>
  <si>
    <t>Bristol:  SWANK
01/01/2014 - 12/31/2015</t>
  </si>
  <si>
    <t>MSW:  Intel Biotech
10/01/2014 - 09/30/2016</t>
  </si>
  <si>
    <t>LMV:  YOPLAIT
07/01/2015 - 06/30/2017</t>
  </si>
  <si>
    <t>Sector Partnership
07/01/2015 - 06/30/2017</t>
  </si>
  <si>
    <t>DWT NEG
06/26/2013 - 12/30/2015</t>
  </si>
  <si>
    <t>Brockton:  Haemonetics
12/01/2013 - 06/30/2016</t>
  </si>
  <si>
    <t>MN:  NEG MN 4
07/01/2013 - 06/30/2016</t>
  </si>
  <si>
    <t>LMV:  Philips Mersen
07/01/2013 - 06/30/2016</t>
  </si>
  <si>
    <t>N/A</t>
  </si>
  <si>
    <t>FY16 QUARTER ENDING MARCH 31, 2016</t>
  </si>
  <si>
    <t>Crystal Report Date: 04/26/2016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</si>
</sst>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0;[Red]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3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9" fontId="11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9" fontId="11" fillId="0" borderId="16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1" fontId="11" fillId="0" borderId="18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9" fontId="12" fillId="0" borderId="26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1" fontId="11" fillId="0" borderId="32" xfId="0" applyNumberFormat="1" applyFont="1" applyFill="1" applyBorder="1" applyAlignment="1">
      <alignment horizontal="center"/>
    </xf>
    <xf numFmtId="164" fontId="11" fillId="0" borderId="32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9" fontId="11" fillId="0" borderId="33" xfId="0" applyNumberFormat="1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166" fontId="11" fillId="0" borderId="33" xfId="0" applyNumberFormat="1" applyFont="1" applyFill="1" applyBorder="1" applyAlignment="1">
      <alignment horizontal="center" wrapText="1"/>
    </xf>
    <xf numFmtId="164" fontId="11" fillId="0" borderId="34" xfId="0" applyNumberFormat="1" applyFont="1" applyFill="1" applyBorder="1" applyAlignment="1">
      <alignment horizontal="center" wrapText="1"/>
    </xf>
    <xf numFmtId="9" fontId="11" fillId="0" borderId="35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166" fontId="11" fillId="0" borderId="24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center" vertical="center"/>
    </xf>
    <xf numFmtId="9" fontId="12" fillId="0" borderId="37" xfId="0" applyNumberFormat="1" applyFont="1" applyFill="1" applyBorder="1" applyAlignment="1">
      <alignment horizontal="center" vertical="center"/>
    </xf>
    <xf numFmtId="166" fontId="12" fillId="0" borderId="3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12" fillId="0" borderId="39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right" vertical="center" wrapText="1" indent="2"/>
    </xf>
    <xf numFmtId="3" fontId="11" fillId="0" borderId="17" xfId="0" applyNumberFormat="1" applyFont="1" applyFill="1" applyBorder="1" applyAlignment="1">
      <alignment horizontal="right" vertical="center" wrapText="1" indent="2"/>
    </xf>
    <xf numFmtId="3" fontId="11" fillId="0" borderId="35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wrapText="1"/>
    </xf>
    <xf numFmtId="1" fontId="11" fillId="0" borderId="35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186" fontId="1" fillId="33" borderId="21" xfId="0" applyNumberFormat="1" applyFont="1" applyFill="1" applyBorder="1" applyAlignment="1">
      <alignment horizontal="center" vertical="center"/>
    </xf>
    <xf numFmtId="186" fontId="1" fillId="33" borderId="22" xfId="0" applyNumberFormat="1" applyFont="1" applyFill="1" applyBorder="1" applyAlignment="1">
      <alignment horizontal="center" vertical="center"/>
    </xf>
    <xf numFmtId="186" fontId="11" fillId="0" borderId="17" xfId="0" applyNumberFormat="1" applyFont="1" applyFill="1" applyBorder="1" applyAlignment="1">
      <alignment horizontal="center" vertical="center"/>
    </xf>
    <xf numFmtId="186" fontId="11" fillId="0" borderId="34" xfId="0" applyNumberFormat="1" applyFont="1" applyFill="1" applyBorder="1" applyAlignment="1">
      <alignment horizontal="center" vertical="center"/>
    </xf>
    <xf numFmtId="186" fontId="12" fillId="0" borderId="26" xfId="0" applyNumberFormat="1" applyFont="1" applyFill="1" applyBorder="1" applyAlignment="1">
      <alignment horizontal="center" vertical="center"/>
    </xf>
    <xf numFmtId="186" fontId="1" fillId="33" borderId="24" xfId="0" applyNumberFormat="1" applyFont="1" applyFill="1" applyBorder="1" applyAlignment="1">
      <alignment horizontal="center" vertical="center"/>
    </xf>
    <xf numFmtId="186" fontId="1" fillId="33" borderId="12" xfId="59" applyNumberFormat="1" applyFont="1" applyFill="1" applyBorder="1" applyAlignment="1">
      <alignment horizontal="center" vertical="center"/>
    </xf>
    <xf numFmtId="186" fontId="1" fillId="0" borderId="11" xfId="59" applyNumberFormat="1" applyFont="1" applyFill="1" applyBorder="1" applyAlignment="1">
      <alignment horizontal="center" vertical="center"/>
    </xf>
    <xf numFmtId="186" fontId="1" fillId="0" borderId="41" xfId="59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3" xfId="0" applyNumberFormat="1" applyFont="1" applyFill="1" applyBorder="1" applyAlignment="1">
      <alignment horizontal="center" vertical="center"/>
    </xf>
    <xf numFmtId="3" fontId="11" fillId="0" borderId="43" xfId="0" applyNumberFormat="1" applyFont="1" applyFill="1" applyBorder="1" applyAlignment="1">
      <alignment horizontal="center" vertical="center"/>
    </xf>
    <xf numFmtId="1" fontId="11" fillId="0" borderId="44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45" xfId="0" applyNumberFormat="1" applyFont="1" applyFill="1" applyBorder="1" applyAlignment="1">
      <alignment horizontal="center" vertical="center"/>
    </xf>
    <xf numFmtId="186" fontId="1" fillId="33" borderId="21" xfId="59" applyNumberFormat="1" applyFont="1" applyFill="1" applyBorder="1" applyAlignment="1">
      <alignment horizontal="center" vertical="center"/>
    </xf>
    <xf numFmtId="186" fontId="1" fillId="0" borderId="22" xfId="59" applyNumberFormat="1" applyFont="1" applyFill="1" applyBorder="1" applyAlignment="1">
      <alignment horizontal="center" vertical="center"/>
    </xf>
    <xf numFmtId="186" fontId="1" fillId="0" borderId="24" xfId="59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 wrapText="1"/>
    </xf>
    <xf numFmtId="3" fontId="11" fillId="0" borderId="34" xfId="0" applyNumberFormat="1" applyFont="1" applyFill="1" applyBorder="1" applyAlignment="1">
      <alignment horizontal="center" vertical="center"/>
    </xf>
    <xf numFmtId="166" fontId="11" fillId="0" borderId="46" xfId="0" applyNumberFormat="1" applyFont="1" applyFill="1" applyBorder="1" applyAlignment="1">
      <alignment horizontal="center" wrapText="1"/>
    </xf>
    <xf numFmtId="0" fontId="11" fillId="0" borderId="47" xfId="0" applyFont="1" applyFill="1" applyBorder="1" applyAlignment="1">
      <alignment vertical="center" wrapText="1"/>
    </xf>
    <xf numFmtId="1" fontId="11" fillId="0" borderId="30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>
      <alignment horizontal="center" vertical="center"/>
    </xf>
    <xf numFmtId="166" fontId="11" fillId="0" borderId="31" xfId="0" applyNumberFormat="1" applyFont="1" applyFill="1" applyBorder="1" applyAlignment="1">
      <alignment horizontal="center" vertical="center"/>
    </xf>
    <xf numFmtId="186" fontId="11" fillId="0" borderId="31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9" fontId="11" fillId="0" borderId="45" xfId="0" applyNumberFormat="1" applyFont="1" applyFill="1" applyBorder="1" applyAlignment="1">
      <alignment horizontal="center" vertical="center"/>
    </xf>
    <xf numFmtId="1" fontId="11" fillId="0" borderId="49" xfId="0" applyNumberFormat="1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9" fontId="11" fillId="0" borderId="24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vertical="center" wrapText="1"/>
    </xf>
    <xf numFmtId="1" fontId="11" fillId="0" borderId="51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52" xfId="0" applyNumberFormat="1" applyFont="1" applyFill="1" applyBorder="1" applyAlignment="1">
      <alignment horizontal="center" vertical="center"/>
    </xf>
    <xf numFmtId="1" fontId="11" fillId="0" borderId="53" xfId="0" applyNumberFormat="1" applyFont="1" applyFill="1" applyBorder="1" applyAlignment="1">
      <alignment horizontal="center" vertical="center"/>
    </xf>
    <xf numFmtId="9" fontId="11" fillId="0" borderId="5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5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wrapText="1"/>
    </xf>
    <xf numFmtId="0" fontId="11" fillId="0" borderId="58" xfId="0" applyFont="1" applyFill="1" applyBorder="1" applyAlignment="1">
      <alignment horizontal="center" wrapText="1"/>
    </xf>
    <xf numFmtId="0" fontId="11" fillId="0" borderId="59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166" fontId="2" fillId="0" borderId="56" xfId="0" applyNumberFormat="1" applyFont="1" applyFill="1" applyBorder="1" applyAlignment="1">
      <alignment horizontal="center" vertical="center" wrapText="1"/>
    </xf>
    <xf numFmtId="166" fontId="2" fillId="0" borderId="55" xfId="0" applyNumberFormat="1" applyFont="1" applyFill="1" applyBorder="1" applyAlignment="1">
      <alignment horizontal="center" vertical="center" wrapText="1"/>
    </xf>
    <xf numFmtId="166" fontId="2" fillId="0" borderId="57" xfId="0" applyNumberFormat="1" applyFont="1" applyFill="1" applyBorder="1" applyAlignment="1">
      <alignment horizontal="center" vertical="center" wrapText="1"/>
    </xf>
    <xf numFmtId="166" fontId="2" fillId="0" borderId="6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33" xfId="0" applyNumberFormat="1" applyFont="1" applyFill="1" applyBorder="1" applyAlignment="1">
      <alignment horizontal="center" vertical="center" wrapText="1"/>
    </xf>
    <xf numFmtId="166" fontId="2" fillId="0" borderId="27" xfId="0" applyNumberFormat="1" applyFont="1" applyFill="1" applyBorder="1" applyAlignment="1">
      <alignment horizontal="center" vertical="center"/>
    </xf>
    <xf numFmtId="166" fontId="2" fillId="0" borderId="28" xfId="0" applyNumberFormat="1" applyFont="1" applyFill="1" applyBorder="1" applyAlignment="1">
      <alignment horizontal="center" vertical="center"/>
    </xf>
    <xf numFmtId="166" fontId="2" fillId="0" borderId="2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55" xfId="0" applyFont="1" applyFill="1" applyBorder="1" applyAlignment="1">
      <alignment wrapText="1"/>
    </xf>
    <xf numFmtId="0" fontId="0" fillId="0" borderId="55" xfId="0" applyBorder="1" applyAlignment="1">
      <alignment wrapText="1"/>
    </xf>
    <xf numFmtId="0" fontId="11" fillId="0" borderId="46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1" fontId="11" fillId="0" borderId="46" xfId="0" applyNumberFormat="1" applyFont="1" applyFill="1" applyBorder="1" applyAlignment="1">
      <alignment horizontal="center"/>
    </xf>
    <xf numFmtId="1" fontId="11" fillId="0" borderId="58" xfId="0" applyNumberFormat="1" applyFont="1" applyFill="1" applyBorder="1" applyAlignment="1">
      <alignment horizontal="center"/>
    </xf>
    <xf numFmtId="1" fontId="11" fillId="0" borderId="59" xfId="0" applyNumberFormat="1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1" fillId="0" borderId="6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1" fillId="0" borderId="6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8229600" cy="58959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32.7109375" style="35" customWidth="1"/>
    <col min="2" max="2" width="64.140625" style="35" customWidth="1"/>
    <col min="3" max="3" width="26.7109375" style="35" customWidth="1"/>
    <col min="4" max="4" width="16.57421875" style="8" customWidth="1"/>
    <col min="5" max="5" width="21.421875" style="8" customWidth="1"/>
    <col min="6" max="6" width="11.57421875" style="8" customWidth="1"/>
    <col min="7" max="7" width="10.421875" style="8" customWidth="1"/>
    <col min="8" max="9" width="9.140625" style="8" customWidth="1"/>
    <col min="10" max="10" width="11.00390625" style="8" customWidth="1"/>
    <col min="11" max="16384" width="9.140625" style="8" customWidth="1"/>
  </cols>
  <sheetData>
    <row r="1" spans="1:3" ht="41.25" customHeight="1">
      <c r="A1" s="129"/>
      <c r="B1" s="129"/>
      <c r="C1" s="129"/>
    </row>
    <row r="2" spans="1:3" ht="18.75" customHeight="1">
      <c r="A2" s="130"/>
      <c r="B2" s="130"/>
      <c r="C2" s="130"/>
    </row>
    <row r="3" spans="1:3" ht="18.75" customHeight="1">
      <c r="A3" s="130" t="s">
        <v>24</v>
      </c>
      <c r="B3" s="130"/>
      <c r="C3" s="130"/>
    </row>
    <row r="4" spans="1:3" ht="9" customHeight="1">
      <c r="A4" s="130"/>
      <c r="B4" s="130"/>
      <c r="C4" s="130"/>
    </row>
    <row r="5" spans="1:3" ht="15.75" customHeight="1">
      <c r="A5" s="130" t="s">
        <v>60</v>
      </c>
      <c r="B5" s="130"/>
      <c r="C5" s="130"/>
    </row>
    <row r="6" spans="1:3" ht="15.75" customHeight="1">
      <c r="A6" s="32"/>
      <c r="B6" s="32"/>
      <c r="C6" s="32"/>
    </row>
    <row r="7" spans="1:3" ht="18.75">
      <c r="A7" s="131"/>
      <c r="B7" s="131"/>
      <c r="C7" s="131"/>
    </row>
    <row r="8" spans="1:3" ht="18.75">
      <c r="A8" s="37"/>
      <c r="B8" s="37"/>
      <c r="C8" s="37"/>
    </row>
    <row r="9" spans="1:15" ht="18.75">
      <c r="A9" s="130" t="s">
        <v>22</v>
      </c>
      <c r="B9" s="130"/>
      <c r="C9" s="130"/>
      <c r="N9" s="25"/>
      <c r="O9" s="25"/>
    </row>
    <row r="10" spans="1:3" ht="18.75">
      <c r="A10" s="37"/>
      <c r="B10" s="37"/>
      <c r="C10" s="37"/>
    </row>
    <row r="11" spans="2:3" ht="18.75">
      <c r="B11" s="28" t="s">
        <v>38</v>
      </c>
      <c r="C11" s="33"/>
    </row>
    <row r="12" spans="1:3" ht="18.75">
      <c r="A12" s="37"/>
      <c r="B12" s="33"/>
      <c r="C12" s="37"/>
    </row>
    <row r="13" spans="2:3" ht="18.75">
      <c r="B13" s="28"/>
      <c r="C13" s="28"/>
    </row>
    <row r="14" spans="1:3" ht="18.75">
      <c r="A14" s="27"/>
      <c r="B14" s="28" t="s">
        <v>39</v>
      </c>
      <c r="C14" s="37"/>
    </row>
    <row r="15" ht="18.75">
      <c r="C15" s="28"/>
    </row>
    <row r="16" spans="1:3" ht="18.75">
      <c r="A16" s="32"/>
      <c r="C16" s="37"/>
    </row>
    <row r="17" spans="2:3" ht="18.75">
      <c r="B17" s="28" t="s">
        <v>40</v>
      </c>
      <c r="C17" s="28"/>
    </row>
    <row r="18" spans="1:3" ht="18.75">
      <c r="A18" s="32"/>
      <c r="C18" s="37"/>
    </row>
    <row r="19" ht="18.75">
      <c r="C19" s="28"/>
    </row>
    <row r="20" spans="1:3" ht="15.75">
      <c r="A20" s="36"/>
      <c r="B20" s="36"/>
      <c r="C20" s="36"/>
    </row>
    <row r="21" spans="1:3" ht="15.75">
      <c r="A21" s="36"/>
      <c r="B21" s="36"/>
      <c r="C21" s="36"/>
    </row>
    <row r="22" spans="1:3" ht="15.75">
      <c r="A22" s="36"/>
      <c r="B22" s="36"/>
      <c r="C22" s="36"/>
    </row>
    <row r="23" spans="1:3" ht="15.75">
      <c r="A23" s="36"/>
      <c r="B23" s="36"/>
      <c r="C23" s="36"/>
    </row>
    <row r="24" spans="1:3" ht="12.75">
      <c r="A24" s="34"/>
      <c r="B24" s="34"/>
      <c r="C24" s="34"/>
    </row>
    <row r="25" spans="1:3" ht="12.75">
      <c r="A25" s="34"/>
      <c r="B25" s="34"/>
      <c r="C25" s="34"/>
    </row>
    <row r="26" spans="1:3" s="2" customFormat="1" ht="12.75" customHeight="1">
      <c r="A26" s="38"/>
      <c r="B26" s="34"/>
      <c r="C26" s="34"/>
    </row>
    <row r="27" spans="1:3" s="2" customFormat="1" ht="21.75" customHeight="1">
      <c r="A27" s="34" t="s">
        <v>48</v>
      </c>
      <c r="B27" s="34"/>
      <c r="C27" s="34" t="s">
        <v>61</v>
      </c>
    </row>
    <row r="28" spans="1:4" ht="12.75" customHeight="1">
      <c r="A28" s="34" t="s">
        <v>47</v>
      </c>
      <c r="B28" s="34"/>
      <c r="C28" s="26"/>
      <c r="D28" s="79"/>
    </row>
    <row r="29" spans="2:4" ht="12.75">
      <c r="B29" s="34"/>
      <c r="C29" s="34"/>
      <c r="D29" s="2"/>
    </row>
    <row r="30" spans="1:3" ht="12.75">
      <c r="A30" s="8"/>
      <c r="B30" s="8"/>
      <c r="C30" s="8"/>
    </row>
  </sheetData>
  <sheetProtection/>
  <mergeCells count="7">
    <mergeCell ref="A1:C1"/>
    <mergeCell ref="A2:C2"/>
    <mergeCell ref="A7:C7"/>
    <mergeCell ref="A9:C9"/>
    <mergeCell ref="A3:C3"/>
    <mergeCell ref="A4:C4"/>
    <mergeCell ref="A5:C5"/>
  </mergeCells>
  <printOptions horizontalCentered="1" verticalCentered="1"/>
  <pageMargins left="0.7" right="0.7" top="0.82" bottom="0.37" header="0.29" footer="0.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29.00390625" style="14" customWidth="1"/>
    <col min="2" max="5" width="8.140625" style="14" customWidth="1"/>
    <col min="6" max="7" width="9.140625" style="14" customWidth="1"/>
    <col min="8" max="8" width="8.57421875" style="14" customWidth="1"/>
    <col min="9" max="9" width="8.28125" style="14" customWidth="1"/>
    <col min="10" max="10" width="7.7109375" style="14" customWidth="1"/>
    <col min="11" max="11" width="7.8515625" style="14" customWidth="1"/>
    <col min="12" max="12" width="8.00390625" style="14" customWidth="1"/>
    <col min="13" max="13" width="9.8515625" style="14" customWidth="1"/>
    <col min="14" max="16384" width="9.140625" style="14" customWidth="1"/>
  </cols>
  <sheetData>
    <row r="1" spans="1:14" s="13" customFormat="1" ht="18.75" customHeight="1">
      <c r="A1" s="134" t="s">
        <v>24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  <c r="M1" s="11"/>
      <c r="N1" s="12"/>
    </row>
    <row r="2" spans="1:14" s="13" customFormat="1" ht="18.75" customHeight="1">
      <c r="A2" s="143" t="s">
        <v>60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  <c r="M2" s="11"/>
      <c r="N2" s="12"/>
    </row>
    <row r="3" spans="1:14" s="13" customFormat="1" ht="18.75" customHeight="1" thickBot="1">
      <c r="A3" s="137" t="s">
        <v>41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  <c r="M3" s="11"/>
      <c r="N3" s="12"/>
    </row>
    <row r="4" spans="1:14" ht="29.25" customHeight="1">
      <c r="A4" s="146" t="s">
        <v>28</v>
      </c>
      <c r="B4" s="140" t="s">
        <v>37</v>
      </c>
      <c r="C4" s="141"/>
      <c r="D4" s="142"/>
      <c r="E4" s="140" t="s">
        <v>3</v>
      </c>
      <c r="F4" s="141"/>
      <c r="G4" s="142"/>
      <c r="H4" s="140" t="s">
        <v>35</v>
      </c>
      <c r="I4" s="141"/>
      <c r="J4" s="141"/>
      <c r="K4" s="141"/>
      <c r="L4" s="142"/>
      <c r="M4" s="10"/>
      <c r="N4" s="10"/>
    </row>
    <row r="5" spans="1:14" ht="33" customHeight="1" thickBot="1">
      <c r="A5" s="147"/>
      <c r="B5" s="59" t="s">
        <v>15</v>
      </c>
      <c r="C5" s="60" t="s">
        <v>2</v>
      </c>
      <c r="D5" s="61" t="s">
        <v>1</v>
      </c>
      <c r="E5" s="60" t="s">
        <v>15</v>
      </c>
      <c r="F5" s="60" t="s">
        <v>2</v>
      </c>
      <c r="G5" s="61" t="s">
        <v>1</v>
      </c>
      <c r="H5" s="60" t="s">
        <v>6</v>
      </c>
      <c r="I5" s="62" t="s">
        <v>4</v>
      </c>
      <c r="J5" s="60" t="s">
        <v>7</v>
      </c>
      <c r="K5" s="60" t="s">
        <v>5</v>
      </c>
      <c r="L5" s="63" t="s">
        <v>16</v>
      </c>
      <c r="M5" s="15"/>
      <c r="N5" s="10"/>
    </row>
    <row r="6" spans="1:14" s="17" customFormat="1" ht="34.5" customHeight="1">
      <c r="A6" s="46" t="s">
        <v>49</v>
      </c>
      <c r="B6" s="49">
        <v>120</v>
      </c>
      <c r="C6" s="86">
        <v>145</v>
      </c>
      <c r="D6" s="47">
        <f aca="true" t="shared" si="0" ref="D6:D16">(C6/B6)</f>
        <v>1.2083333333333333</v>
      </c>
      <c r="E6" s="86">
        <v>65</v>
      </c>
      <c r="F6" s="83">
        <v>74</v>
      </c>
      <c r="G6" s="47">
        <f aca="true" t="shared" si="1" ref="G6:G16">+F6/E6</f>
        <v>1.1384615384615384</v>
      </c>
      <c r="H6" s="49">
        <v>20</v>
      </c>
      <c r="I6" s="50">
        <v>16</v>
      </c>
      <c r="J6" s="86">
        <v>55</v>
      </c>
      <c r="K6" s="84">
        <v>0</v>
      </c>
      <c r="L6" s="87">
        <v>0</v>
      </c>
      <c r="M6" s="24"/>
      <c r="N6" s="16"/>
    </row>
    <row r="7" spans="1:14" s="17" customFormat="1" ht="34.5" customHeight="1">
      <c r="A7" s="110" t="s">
        <v>55</v>
      </c>
      <c r="B7" s="98">
        <v>315</v>
      </c>
      <c r="C7" s="99">
        <v>518</v>
      </c>
      <c r="D7" s="118">
        <f t="shared" si="0"/>
        <v>1.6444444444444444</v>
      </c>
      <c r="E7" s="99">
        <v>315</v>
      </c>
      <c r="F7" s="100">
        <v>409</v>
      </c>
      <c r="G7" s="118">
        <f t="shared" si="1"/>
        <v>1.2984126984126985</v>
      </c>
      <c r="H7" s="98">
        <v>3</v>
      </c>
      <c r="I7" s="101">
        <v>0</v>
      </c>
      <c r="J7" s="99">
        <v>397</v>
      </c>
      <c r="K7" s="102">
        <v>24</v>
      </c>
      <c r="L7" s="103">
        <v>12</v>
      </c>
      <c r="M7" s="24"/>
      <c r="N7" s="16"/>
    </row>
    <row r="8" spans="1:13" ht="34.5" customHeight="1">
      <c r="A8" s="48" t="s">
        <v>56</v>
      </c>
      <c r="B8" s="49">
        <v>148</v>
      </c>
      <c r="C8" s="86">
        <v>186</v>
      </c>
      <c r="D8" s="47">
        <f t="shared" si="0"/>
        <v>1.2567567567567568</v>
      </c>
      <c r="E8" s="86">
        <v>0</v>
      </c>
      <c r="F8" s="83">
        <v>122</v>
      </c>
      <c r="G8" s="47">
        <f>+IF(E8&gt;0,F8/E8,0)</f>
        <v>0</v>
      </c>
      <c r="H8" s="49">
        <v>15</v>
      </c>
      <c r="I8" s="50">
        <v>80</v>
      </c>
      <c r="J8" s="86">
        <v>31</v>
      </c>
      <c r="K8" s="84">
        <v>3</v>
      </c>
      <c r="L8" s="87">
        <v>0</v>
      </c>
      <c r="M8" s="10"/>
    </row>
    <row r="9" spans="1:13" ht="34.5" customHeight="1">
      <c r="A9" s="48" t="s">
        <v>52</v>
      </c>
      <c r="B9" s="52">
        <v>400</v>
      </c>
      <c r="C9" s="53">
        <v>217</v>
      </c>
      <c r="D9" s="47">
        <f t="shared" si="0"/>
        <v>0.5425</v>
      </c>
      <c r="E9" s="86">
        <v>185</v>
      </c>
      <c r="F9" s="83">
        <v>82</v>
      </c>
      <c r="G9" s="47">
        <f>+IF(E9&gt;0,F9/E9,0)</f>
        <v>0.44324324324324327</v>
      </c>
      <c r="H9" s="52">
        <v>1</v>
      </c>
      <c r="I9" s="54">
        <v>0</v>
      </c>
      <c r="J9" s="53">
        <v>81</v>
      </c>
      <c r="K9" s="55">
        <v>0</v>
      </c>
      <c r="L9" s="56">
        <v>1</v>
      </c>
      <c r="M9" s="10"/>
    </row>
    <row r="10" spans="1:14" s="17" customFormat="1" ht="34.5" customHeight="1">
      <c r="A10" s="46" t="s">
        <v>50</v>
      </c>
      <c r="B10" s="52">
        <v>288</v>
      </c>
      <c r="C10" s="53">
        <v>238</v>
      </c>
      <c r="D10" s="47">
        <f t="shared" si="0"/>
        <v>0.8263888888888888</v>
      </c>
      <c r="E10" s="86">
        <v>169</v>
      </c>
      <c r="F10" s="83">
        <v>232</v>
      </c>
      <c r="G10" s="47">
        <f t="shared" si="1"/>
        <v>1.3727810650887573</v>
      </c>
      <c r="H10" s="52">
        <v>0</v>
      </c>
      <c r="I10" s="54">
        <v>0</v>
      </c>
      <c r="J10" s="53">
        <v>218</v>
      </c>
      <c r="K10" s="55">
        <v>108</v>
      </c>
      <c r="L10" s="56">
        <v>89</v>
      </c>
      <c r="M10" s="24"/>
      <c r="N10" s="16"/>
    </row>
    <row r="11" spans="1:13" ht="34.5" customHeight="1">
      <c r="A11" s="46" t="s">
        <v>57</v>
      </c>
      <c r="B11" s="52">
        <v>120</v>
      </c>
      <c r="C11" s="53">
        <v>72</v>
      </c>
      <c r="D11" s="47">
        <f t="shared" si="0"/>
        <v>0.6</v>
      </c>
      <c r="E11" s="86">
        <v>75</v>
      </c>
      <c r="F11" s="83">
        <v>60</v>
      </c>
      <c r="G11" s="47">
        <f t="shared" si="1"/>
        <v>0.8</v>
      </c>
      <c r="H11" s="52">
        <v>0</v>
      </c>
      <c r="I11" s="54">
        <v>3</v>
      </c>
      <c r="J11" s="53">
        <v>49</v>
      </c>
      <c r="K11" s="55">
        <v>2</v>
      </c>
      <c r="L11" s="56">
        <v>12</v>
      </c>
      <c r="M11" s="10"/>
    </row>
    <row r="12" spans="1:13" ht="34.5" customHeight="1">
      <c r="A12" s="46" t="s">
        <v>53</v>
      </c>
      <c r="B12" s="52">
        <v>150</v>
      </c>
      <c r="C12" s="53">
        <v>58</v>
      </c>
      <c r="D12" s="47">
        <f t="shared" si="0"/>
        <v>0.38666666666666666</v>
      </c>
      <c r="E12" s="86">
        <v>50</v>
      </c>
      <c r="F12" s="83">
        <v>23</v>
      </c>
      <c r="G12" s="47">
        <f t="shared" si="1"/>
        <v>0.46</v>
      </c>
      <c r="H12" s="52">
        <v>0</v>
      </c>
      <c r="I12" s="54">
        <v>1</v>
      </c>
      <c r="J12" s="53">
        <v>22</v>
      </c>
      <c r="K12" s="55">
        <v>0</v>
      </c>
      <c r="L12" s="56">
        <v>0</v>
      </c>
      <c r="M12" s="10"/>
    </row>
    <row r="13" spans="1:14" s="17" customFormat="1" ht="34.5" customHeight="1">
      <c r="A13" s="110" t="s">
        <v>58</v>
      </c>
      <c r="B13" s="86">
        <v>184</v>
      </c>
      <c r="C13" s="55">
        <v>185</v>
      </c>
      <c r="D13" s="122">
        <f t="shared" si="0"/>
        <v>1.0054347826086956</v>
      </c>
      <c r="E13" s="53" t="s">
        <v>59</v>
      </c>
      <c r="F13" s="73">
        <v>152</v>
      </c>
      <c r="G13" s="122" t="s">
        <v>59</v>
      </c>
      <c r="H13" s="53">
        <v>27</v>
      </c>
      <c r="I13" s="54">
        <v>91</v>
      </c>
      <c r="J13" s="54">
        <v>125</v>
      </c>
      <c r="K13" s="55">
        <v>0</v>
      </c>
      <c r="L13" s="56">
        <v>4</v>
      </c>
      <c r="M13" s="24"/>
      <c r="N13" s="16"/>
    </row>
    <row r="14" spans="1:14" s="17" customFormat="1" ht="34.5" customHeight="1">
      <c r="A14" s="48" t="s">
        <v>54</v>
      </c>
      <c r="B14" s="86">
        <v>323</v>
      </c>
      <c r="C14" s="50">
        <v>85</v>
      </c>
      <c r="D14" s="47">
        <f t="shared" si="0"/>
        <v>0.2631578947368421</v>
      </c>
      <c r="E14" s="86">
        <v>28</v>
      </c>
      <c r="F14" s="121">
        <v>84</v>
      </c>
      <c r="G14" s="47">
        <f t="shared" si="1"/>
        <v>3</v>
      </c>
      <c r="H14" s="86">
        <v>0</v>
      </c>
      <c r="I14" s="50">
        <v>0</v>
      </c>
      <c r="J14" s="50">
        <v>84</v>
      </c>
      <c r="K14" s="50">
        <v>0</v>
      </c>
      <c r="L14" s="87">
        <v>0</v>
      </c>
      <c r="M14" s="24"/>
      <c r="N14" s="16"/>
    </row>
    <row r="15" spans="1:14" s="17" customFormat="1" ht="34.5" customHeight="1" thickBot="1">
      <c r="A15" s="123" t="s">
        <v>51</v>
      </c>
      <c r="B15" s="124">
        <v>120</v>
      </c>
      <c r="C15" s="125">
        <v>97</v>
      </c>
      <c r="D15" s="118">
        <f t="shared" si="0"/>
        <v>0.8083333333333333</v>
      </c>
      <c r="E15" s="119">
        <v>65</v>
      </c>
      <c r="F15" s="120">
        <v>47</v>
      </c>
      <c r="G15" s="118">
        <f t="shared" si="1"/>
        <v>0.7230769230769231</v>
      </c>
      <c r="H15" s="119">
        <v>3</v>
      </c>
      <c r="I15" s="126">
        <v>0</v>
      </c>
      <c r="J15" s="126">
        <v>45</v>
      </c>
      <c r="K15" s="125">
        <v>0</v>
      </c>
      <c r="L15" s="127">
        <v>1</v>
      </c>
      <c r="M15" s="24"/>
      <c r="N15" s="16"/>
    </row>
    <row r="16" spans="1:14" s="17" customFormat="1" ht="34.5" customHeight="1" thickBot="1">
      <c r="A16" s="57" t="s">
        <v>0</v>
      </c>
      <c r="B16" s="76">
        <f>SUM(B6:B15)</f>
        <v>2168</v>
      </c>
      <c r="C16" s="76">
        <f>SUM(C6:C15)</f>
        <v>1801</v>
      </c>
      <c r="D16" s="58">
        <f t="shared" si="0"/>
        <v>0.830719557195572</v>
      </c>
      <c r="E16" s="76">
        <f>SUM(E6:E15)</f>
        <v>952</v>
      </c>
      <c r="F16" s="116">
        <f>SUM(F6:F15)</f>
        <v>1285</v>
      </c>
      <c r="G16" s="58">
        <f t="shared" si="1"/>
        <v>1.3497899159663866</v>
      </c>
      <c r="H16" s="76">
        <f>SUM(H6:H15)</f>
        <v>69</v>
      </c>
      <c r="I16" s="80">
        <f>SUM(I6:I15)</f>
        <v>191</v>
      </c>
      <c r="J16" s="116">
        <f>SUM(J6:J15)</f>
        <v>1107</v>
      </c>
      <c r="K16" s="116">
        <f>SUM(K6:K15)</f>
        <v>137</v>
      </c>
      <c r="L16" s="117">
        <f>SUM(L6:L15)</f>
        <v>119</v>
      </c>
      <c r="M16" s="24"/>
      <c r="N16" s="16"/>
    </row>
    <row r="17" spans="1:14" s="17" customFormat="1" ht="29.25" customHeight="1">
      <c r="A17" s="132" t="s">
        <v>36</v>
      </c>
      <c r="B17" s="132"/>
      <c r="C17" s="132"/>
      <c r="D17" s="132"/>
      <c r="E17" s="132"/>
      <c r="F17" s="132"/>
      <c r="G17" s="132"/>
      <c r="H17" s="132"/>
      <c r="I17" s="133"/>
      <c r="J17" s="132"/>
      <c r="K17" s="132"/>
      <c r="L17" s="132"/>
      <c r="M17" s="24"/>
      <c r="N17" s="16"/>
    </row>
    <row r="18" spans="1:14" s="17" customFormat="1" ht="29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4"/>
      <c r="N18" s="16"/>
    </row>
    <row r="19" spans="1:14" s="17" customFormat="1" ht="29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4"/>
      <c r="N19" s="16"/>
    </row>
    <row r="20" spans="1:14" s="17" customFormat="1" ht="29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4"/>
      <c r="N20" s="16"/>
    </row>
    <row r="21" spans="1:14" s="17" customFormat="1" ht="29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4"/>
      <c r="N21" s="16"/>
    </row>
    <row r="22" ht="13.5" customHeight="1">
      <c r="M22" s="24"/>
    </row>
    <row r="23" ht="22.5" customHeight="1">
      <c r="M23" s="10"/>
    </row>
    <row r="24" ht="26.25" customHeight="1"/>
  </sheetData>
  <sheetProtection/>
  <mergeCells count="8">
    <mergeCell ref="A17:L17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28.28125" style="19" customWidth="1"/>
    <col min="2" max="2" width="11.00390625" style="19" customWidth="1"/>
    <col min="3" max="3" width="7.421875" style="41" customWidth="1"/>
    <col min="4" max="4" width="7.28125" style="19" customWidth="1"/>
    <col min="5" max="5" width="8.57421875" style="21" bestFit="1" customWidth="1"/>
    <col min="6" max="6" width="7.57421875" style="22" customWidth="1"/>
    <col min="7" max="7" width="7.8515625" style="22" customWidth="1"/>
    <col min="8" max="8" width="8.57421875" style="19" bestFit="1" customWidth="1"/>
    <col min="9" max="9" width="10.7109375" style="19" customWidth="1"/>
    <col min="10" max="10" width="8.421875" style="19" customWidth="1"/>
    <col min="11" max="11" width="9.28125" style="19" customWidth="1"/>
    <col min="12" max="12" width="11.8515625" style="19" customWidth="1"/>
    <col min="13" max="13" width="11.7109375" style="23" customWidth="1"/>
    <col min="14" max="14" width="8.57421875" style="19" customWidth="1"/>
    <col min="15" max="15" width="9.7109375" style="18" customWidth="1"/>
    <col min="16" max="16384" width="9.140625" style="19" customWidth="1"/>
  </cols>
  <sheetData>
    <row r="1" spans="1:15" ht="17.25" customHeight="1">
      <c r="A1" s="148" t="str">
        <f>+1NEGPartbyOperators!A1</f>
        <v>TAB 8 - NATIONAL EMERGENCY GRANTS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  <c r="O1" s="19"/>
    </row>
    <row r="2" spans="1:15" ht="17.25" customHeight="1">
      <c r="A2" s="151" t="str">
        <f>1NEGPartbyOperators!$A$2</f>
        <v>FY16 QUARTER ENDING MARCH 31, 2016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O2" s="19"/>
    </row>
    <row r="3" spans="1:15" ht="17.25" customHeight="1" thickBot="1">
      <c r="A3" s="154" t="s">
        <v>42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  <c r="O3" s="19"/>
    </row>
    <row r="4" spans="1:15" ht="42.75" customHeight="1">
      <c r="A4" s="146" t="s">
        <v>27</v>
      </c>
      <c r="B4" s="168" t="s">
        <v>45</v>
      </c>
      <c r="C4" s="166" t="s">
        <v>19</v>
      </c>
      <c r="D4" s="166"/>
      <c r="E4" s="162"/>
      <c r="F4" s="163" t="s">
        <v>20</v>
      </c>
      <c r="G4" s="164"/>
      <c r="H4" s="165"/>
      <c r="I4" s="64" t="s">
        <v>9</v>
      </c>
      <c r="J4" s="161" t="s">
        <v>21</v>
      </c>
      <c r="K4" s="162"/>
      <c r="L4" s="109" t="s">
        <v>26</v>
      </c>
      <c r="M4" s="65" t="s">
        <v>29</v>
      </c>
      <c r="O4" s="19"/>
    </row>
    <row r="5" spans="1:15" ht="33" customHeight="1">
      <c r="A5" s="167"/>
      <c r="B5" s="169"/>
      <c r="C5" s="66" t="s">
        <v>15</v>
      </c>
      <c r="D5" s="67" t="s">
        <v>2</v>
      </c>
      <c r="E5" s="68" t="s">
        <v>8</v>
      </c>
      <c r="F5" s="67" t="s">
        <v>15</v>
      </c>
      <c r="G5" s="66" t="s">
        <v>2</v>
      </c>
      <c r="H5" s="68" t="s">
        <v>8</v>
      </c>
      <c r="I5" s="69" t="s">
        <v>2</v>
      </c>
      <c r="J5" s="67" t="s">
        <v>15</v>
      </c>
      <c r="K5" s="69" t="s">
        <v>2</v>
      </c>
      <c r="L5" s="70" t="s">
        <v>2</v>
      </c>
      <c r="M5" s="71" t="s">
        <v>2</v>
      </c>
      <c r="O5" s="19"/>
    </row>
    <row r="6" spans="1:13" s="17" customFormat="1" ht="34.5" customHeight="1">
      <c r="A6" s="46" t="str">
        <f>+1NEGPartbyOperators!A6</f>
        <v>Bristol MFG
07/01/2013 - 06/30/2016</v>
      </c>
      <c r="B6" s="82">
        <f>+1NEGPartbyOperators!C6</f>
        <v>145</v>
      </c>
      <c r="C6" s="49">
        <f>+1NEGPartbyOperators!B6</f>
        <v>120</v>
      </c>
      <c r="D6" s="73">
        <v>122</v>
      </c>
      <c r="E6" s="47">
        <f aca="true" t="shared" si="0" ref="E6:E15">IF(C6&gt;0,D6/C6,0)</f>
        <v>1.0166666666666666</v>
      </c>
      <c r="F6" s="83">
        <f aca="true" t="shared" si="1" ref="F6:F15">+C6*0.88</f>
        <v>105.6</v>
      </c>
      <c r="G6" s="84">
        <v>85</v>
      </c>
      <c r="H6" s="47">
        <f>IF(F6&gt;0,G6/F6,0)</f>
        <v>0.8049242424242424</v>
      </c>
      <c r="I6" s="51">
        <v>17</v>
      </c>
      <c r="J6" s="72">
        <f>+F6/C6</f>
        <v>0.88</v>
      </c>
      <c r="K6" s="47">
        <f aca="true" t="shared" si="2" ref="K6:K16">IF(G6&gt;0,G6/(D6-I6),0)</f>
        <v>0.8095238095238095</v>
      </c>
      <c r="L6" s="74">
        <v>15.702894117647055</v>
      </c>
      <c r="M6" s="92">
        <v>89.86065972548374</v>
      </c>
    </row>
    <row r="7" spans="1:14" s="17" customFormat="1" ht="34.5" customHeight="1">
      <c r="A7" s="46" t="str">
        <f>+1NEGPartbyOperators!A7</f>
        <v>DWT NEG
06/26/2013 - 12/30/2015</v>
      </c>
      <c r="B7" s="82">
        <f>+1NEGPartbyOperators!C7</f>
        <v>518</v>
      </c>
      <c r="C7" s="49">
        <f>+1NEGPartbyOperators!B7</f>
        <v>315</v>
      </c>
      <c r="D7" s="73">
        <v>471</v>
      </c>
      <c r="E7" s="47">
        <f t="shared" si="0"/>
        <v>1.4952380952380953</v>
      </c>
      <c r="F7" s="83">
        <f t="shared" si="1"/>
        <v>277.2</v>
      </c>
      <c r="G7" s="84">
        <v>389</v>
      </c>
      <c r="H7" s="47">
        <f>IF(F7&gt;0,G7/F7,0)</f>
        <v>1.4033189033189033</v>
      </c>
      <c r="I7" s="51">
        <v>14</v>
      </c>
      <c r="J7" s="72">
        <f>+F7/C7</f>
        <v>0.88</v>
      </c>
      <c r="K7" s="47">
        <f t="shared" si="2"/>
        <v>0.8512035010940919</v>
      </c>
      <c r="L7" s="74">
        <v>20.91993364263859</v>
      </c>
      <c r="M7" s="92">
        <v>85.59088438901406</v>
      </c>
      <c r="N7" s="16"/>
    </row>
    <row r="8" spans="1:13" s="17" customFormat="1" ht="34.5" customHeight="1">
      <c r="A8" s="46" t="str">
        <f>1NEGPartbyOperators!A8</f>
        <v>Brockton:  Haemonetics
12/01/2013 - 06/30/2016</v>
      </c>
      <c r="B8" s="82">
        <f>+1NEGPartbyOperators!C8</f>
        <v>186</v>
      </c>
      <c r="C8" s="49">
        <f>+1NEGPartbyOperators!B8</f>
        <v>148</v>
      </c>
      <c r="D8" s="73">
        <v>61</v>
      </c>
      <c r="E8" s="47">
        <f t="shared" si="0"/>
        <v>0.41216216216216217</v>
      </c>
      <c r="F8" s="83">
        <f t="shared" si="1"/>
        <v>130.24</v>
      </c>
      <c r="G8" s="84">
        <v>22</v>
      </c>
      <c r="H8" s="47">
        <f>IF(F8&gt;0,G8/F8,0)</f>
        <v>0.16891891891891891</v>
      </c>
      <c r="I8" s="51">
        <v>2</v>
      </c>
      <c r="J8" s="72">
        <f>+F8/C8</f>
        <v>0.8800000000000001</v>
      </c>
      <c r="K8" s="47">
        <f>IF(G8&gt;0,G8/(D8-I8),0)</f>
        <v>0.3728813559322034</v>
      </c>
      <c r="L8" s="74">
        <v>19.346013986013983</v>
      </c>
      <c r="M8" s="92">
        <v>83.93402931775445</v>
      </c>
    </row>
    <row r="9" spans="1:14" s="17" customFormat="1" ht="34.5" customHeight="1">
      <c r="A9" s="46" t="str">
        <f>1NEGPartbyOperators!A9</f>
        <v>MSW:  Intel Biotech
10/01/2014 - 09/30/2016</v>
      </c>
      <c r="B9" s="82">
        <f>+1NEGPartbyOperators!C9</f>
        <v>217</v>
      </c>
      <c r="C9" s="49">
        <f>+1NEGPartbyOperators!B9</f>
        <v>400</v>
      </c>
      <c r="D9" s="73">
        <v>126</v>
      </c>
      <c r="E9" s="47">
        <f t="shared" si="0"/>
        <v>0.315</v>
      </c>
      <c r="F9" s="83">
        <f t="shared" si="1"/>
        <v>352</v>
      </c>
      <c r="G9" s="84">
        <v>97</v>
      </c>
      <c r="H9" s="47">
        <f>IF(F9&gt;0,G9/F9,0)</f>
        <v>0.2755681818181818</v>
      </c>
      <c r="I9" s="51">
        <v>4</v>
      </c>
      <c r="J9" s="72">
        <f>+F9/C9</f>
        <v>0.88</v>
      </c>
      <c r="K9" s="47">
        <f>IF(G9&gt;0,G9/(D9-I9),0)</f>
        <v>0.7950819672131147</v>
      </c>
      <c r="L9" s="74">
        <v>30.57434291297927</v>
      </c>
      <c r="M9" s="92">
        <v>79.07602375056902</v>
      </c>
      <c r="N9" s="16"/>
    </row>
    <row r="10" spans="1:14" s="17" customFormat="1" ht="34.5" customHeight="1">
      <c r="A10" s="46" t="str">
        <f>1NEGPartbyOperators!A10</f>
        <v>Hampden:  Job Driven NEG
07/01/2014 - 09/30/2016</v>
      </c>
      <c r="B10" s="82">
        <f>+1NEGPartbyOperators!C10</f>
        <v>238</v>
      </c>
      <c r="C10" s="49">
        <f>+1NEGPartbyOperators!B10</f>
        <v>288</v>
      </c>
      <c r="D10" s="73">
        <v>78</v>
      </c>
      <c r="E10" s="47">
        <f t="shared" si="0"/>
        <v>0.2708333333333333</v>
      </c>
      <c r="F10" s="83">
        <f t="shared" si="1"/>
        <v>253.44</v>
      </c>
      <c r="G10" s="84">
        <v>62</v>
      </c>
      <c r="H10" s="47">
        <f>IF(F10&gt;0,G10/F10,0)</f>
        <v>0.2446338383838384</v>
      </c>
      <c r="I10" s="51">
        <v>3</v>
      </c>
      <c r="J10" s="72">
        <f>+F10/C10</f>
        <v>0.88</v>
      </c>
      <c r="K10" s="47">
        <f>IF(G10&gt;0,G10/(D10-I10),0)</f>
        <v>0.8266666666666667</v>
      </c>
      <c r="L10" s="74">
        <v>16.7675641025641</v>
      </c>
      <c r="M10" s="92">
        <v>99.7212936361446</v>
      </c>
      <c r="N10" s="16"/>
    </row>
    <row r="11" spans="1:14" s="17" customFormat="1" ht="34.5" customHeight="1">
      <c r="A11" s="46" t="str">
        <f>+1NEGPartbyOperators!A11</f>
        <v>MN:  NEG MN 4
07/01/2013 - 06/30/2016</v>
      </c>
      <c r="B11" s="82">
        <f>+1NEGPartbyOperators!C11</f>
        <v>72</v>
      </c>
      <c r="C11" s="49">
        <f>+1NEGPartbyOperators!B11</f>
        <v>120</v>
      </c>
      <c r="D11" s="73">
        <v>63</v>
      </c>
      <c r="E11" s="47">
        <f t="shared" si="0"/>
        <v>0.525</v>
      </c>
      <c r="F11" s="75">
        <f t="shared" si="1"/>
        <v>105.6</v>
      </c>
      <c r="G11" s="55">
        <v>47</v>
      </c>
      <c r="H11" s="45">
        <f>(G11/F11)</f>
        <v>0.4450757575757576</v>
      </c>
      <c r="I11" s="108">
        <v>3</v>
      </c>
      <c r="J11" s="72">
        <f aca="true" t="shared" si="3" ref="J11:J16">F11/C11</f>
        <v>0.88</v>
      </c>
      <c r="K11" s="47">
        <f t="shared" si="2"/>
        <v>0.7833333333333333</v>
      </c>
      <c r="L11" s="74">
        <v>20.40301963993453</v>
      </c>
      <c r="M11" s="91">
        <v>82.10834278710479</v>
      </c>
      <c r="N11" s="16"/>
    </row>
    <row r="12" spans="1:14" s="17" customFormat="1" ht="34.5" customHeight="1">
      <c r="A12" s="46" t="str">
        <f>+1NEGPartbyOperators!A12</f>
        <v>LMV:  YOPLAIT
07/01/2015 - 06/30/2017</v>
      </c>
      <c r="B12" s="82">
        <f>+1NEGPartbyOperators!C12</f>
        <v>58</v>
      </c>
      <c r="C12" s="52">
        <f>+1NEGPartbyOperators!B12</f>
        <v>150</v>
      </c>
      <c r="D12" s="73">
        <v>15</v>
      </c>
      <c r="E12" s="47">
        <f t="shared" si="0"/>
        <v>0.1</v>
      </c>
      <c r="F12" s="75">
        <f t="shared" si="1"/>
        <v>132</v>
      </c>
      <c r="G12" s="55">
        <v>11</v>
      </c>
      <c r="H12" s="47">
        <f>IF(F12&gt;0,G12/F12,0)</f>
        <v>0.08333333333333333</v>
      </c>
      <c r="I12" s="108">
        <v>0</v>
      </c>
      <c r="J12" s="72">
        <f t="shared" si="3"/>
        <v>0.88</v>
      </c>
      <c r="K12" s="128">
        <f t="shared" si="2"/>
        <v>0.7333333333333333</v>
      </c>
      <c r="L12" s="74">
        <v>17.032230202230203</v>
      </c>
      <c r="M12" s="92">
        <v>87.17922821534576</v>
      </c>
      <c r="N12" s="16"/>
    </row>
    <row r="13" spans="1:13" s="17" customFormat="1" ht="34.5" customHeight="1">
      <c r="A13" s="46" t="str">
        <f>1NEGPartbyOperators!A13</f>
        <v>LMV:  Philips Mersen
07/01/2013 - 06/30/2016</v>
      </c>
      <c r="B13" s="82">
        <f>+1NEGPartbyOperators!C13</f>
        <v>185</v>
      </c>
      <c r="C13" s="52">
        <f>+1NEGPartbyOperators!B13</f>
        <v>184</v>
      </c>
      <c r="D13" s="73">
        <v>147</v>
      </c>
      <c r="E13" s="47">
        <f t="shared" si="0"/>
        <v>0.7989130434782609</v>
      </c>
      <c r="F13" s="75">
        <f t="shared" si="1"/>
        <v>161.92</v>
      </c>
      <c r="G13" s="55">
        <v>105</v>
      </c>
      <c r="H13" s="45">
        <f>(G13/F13)</f>
        <v>0.6484683794466404</v>
      </c>
      <c r="I13" s="108">
        <v>7</v>
      </c>
      <c r="J13" s="72">
        <f t="shared" si="3"/>
        <v>0.8799999999999999</v>
      </c>
      <c r="K13" s="47">
        <f t="shared" si="2"/>
        <v>0.75</v>
      </c>
      <c r="L13" s="74">
        <v>14.530343406593408</v>
      </c>
      <c r="M13" s="92">
        <v>85.37890433949637</v>
      </c>
    </row>
    <row r="14" spans="1:13" s="17" customFormat="1" ht="34.5" customHeight="1">
      <c r="A14" s="46" t="str">
        <f>1NEGPartbyOperators!A14</f>
        <v>Sector Partnership
07/01/2015 - 06/30/2017</v>
      </c>
      <c r="B14" s="82">
        <f>+1NEGPartbyOperators!C14</f>
        <v>85</v>
      </c>
      <c r="C14" s="52">
        <f>+1NEGPartbyOperators!B14</f>
        <v>323</v>
      </c>
      <c r="D14" s="73">
        <v>3</v>
      </c>
      <c r="E14" s="47">
        <f>IF(C14&gt;0,D14/C14,0)</f>
        <v>0.009287925696594427</v>
      </c>
      <c r="F14" s="75">
        <f>+C14*0.88</f>
        <v>284.24</v>
      </c>
      <c r="G14" s="55">
        <v>2</v>
      </c>
      <c r="H14" s="47">
        <f>IF(F14&gt;0,G14/F14,0)</f>
        <v>0.007036307345904869</v>
      </c>
      <c r="I14" s="108">
        <v>0</v>
      </c>
      <c r="J14" s="72">
        <f t="shared" si="3"/>
        <v>0.88</v>
      </c>
      <c r="K14" s="128">
        <f>IF(G14&gt;0,G14/(D14-I14),0)</f>
        <v>0.6666666666666666</v>
      </c>
      <c r="L14" s="74">
        <v>14.875</v>
      </c>
      <c r="M14" s="92">
        <v>86.91011235955057</v>
      </c>
    </row>
    <row r="15" spans="1:13" s="17" customFormat="1" ht="34.5" customHeight="1" thickBot="1">
      <c r="A15" s="46" t="str">
        <f>+1NEGPartbyOperators!A15</f>
        <v>Bristol:  SWANK
01/01/2014 - 12/31/2015</v>
      </c>
      <c r="B15" s="82">
        <f>+1NEGPartbyOperators!C15</f>
        <v>97</v>
      </c>
      <c r="C15" s="52">
        <f>+1NEGPartbyOperators!B15</f>
        <v>120</v>
      </c>
      <c r="D15" s="112">
        <v>95</v>
      </c>
      <c r="E15" s="47">
        <f t="shared" si="0"/>
        <v>0.7916666666666666</v>
      </c>
      <c r="F15" s="75">
        <f t="shared" si="1"/>
        <v>105.6</v>
      </c>
      <c r="G15" s="111">
        <v>63</v>
      </c>
      <c r="H15" s="118">
        <f>(G15/F15)</f>
        <v>0.5965909090909092</v>
      </c>
      <c r="I15" s="113">
        <v>6</v>
      </c>
      <c r="J15" s="72">
        <f t="shared" si="3"/>
        <v>0.88</v>
      </c>
      <c r="K15" s="47">
        <f t="shared" si="2"/>
        <v>0.7078651685393258</v>
      </c>
      <c r="L15" s="114">
        <v>13.077230071515785</v>
      </c>
      <c r="M15" s="115">
        <v>80.88858616770753</v>
      </c>
    </row>
    <row r="16" spans="1:15" s="17" customFormat="1" ht="34.5" customHeight="1" thickBot="1">
      <c r="A16" s="57" t="s">
        <v>0</v>
      </c>
      <c r="B16" s="81">
        <f>+1NEGPartbyOperators!C16</f>
        <v>1801</v>
      </c>
      <c r="C16" s="76">
        <f>SUM(C6:C15)</f>
        <v>2168</v>
      </c>
      <c r="D16" s="76">
        <f>SUM(D6:D15)</f>
        <v>1181</v>
      </c>
      <c r="E16" s="58">
        <f>D16/C16</f>
        <v>0.5447416974169742</v>
      </c>
      <c r="F16" s="76">
        <f>SUM(F6:F15)</f>
        <v>1907.84</v>
      </c>
      <c r="G16" s="76">
        <f>SUM(G6:G15)</f>
        <v>883</v>
      </c>
      <c r="H16" s="58">
        <f>IF(F16&gt;0,G16/F16,0)</f>
        <v>0.4628270714525327</v>
      </c>
      <c r="I16" s="117">
        <f>SUM(I6:I15)</f>
        <v>56</v>
      </c>
      <c r="J16" s="77">
        <f t="shared" si="3"/>
        <v>0.88</v>
      </c>
      <c r="K16" s="58">
        <f t="shared" si="2"/>
        <v>0.7848888888888889</v>
      </c>
      <c r="L16" s="78">
        <v>19.762773790740155</v>
      </c>
      <c r="M16" s="93">
        <v>85.03318090912879</v>
      </c>
      <c r="N16" s="24"/>
      <c r="O16" s="16"/>
    </row>
    <row r="17" spans="1:15" s="17" customFormat="1" ht="29.25" customHeight="1">
      <c r="A17" s="159" t="s">
        <v>44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24"/>
      <c r="O17" s="16"/>
    </row>
    <row r="18" spans="1:15" s="17" customFormat="1" ht="29.25" customHeight="1">
      <c r="A18" s="157"/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24"/>
      <c r="O18" s="16"/>
    </row>
    <row r="19" spans="1:15" s="17" customFormat="1" ht="29.25" customHeight="1">
      <c r="A19" s="18"/>
      <c r="B19" s="18"/>
      <c r="C19" s="40"/>
      <c r="D19" s="18"/>
      <c r="E19" s="42"/>
      <c r="F19" s="43"/>
      <c r="G19" s="43"/>
      <c r="H19" s="18"/>
      <c r="I19" s="18"/>
      <c r="J19" s="18"/>
      <c r="K19" s="18"/>
      <c r="L19" s="18"/>
      <c r="M19" s="44"/>
      <c r="N19" s="16"/>
      <c r="O19" s="16"/>
    </row>
    <row r="20" spans="1:15" s="17" customFormat="1" ht="29.25" customHeight="1">
      <c r="A20" s="18"/>
      <c r="B20" s="18"/>
      <c r="C20" s="40"/>
      <c r="D20" s="18"/>
      <c r="E20" s="42"/>
      <c r="F20" s="43"/>
      <c r="G20" s="43"/>
      <c r="H20" s="18"/>
      <c r="I20" s="18"/>
      <c r="J20" s="18"/>
      <c r="K20" s="18"/>
      <c r="L20" s="18"/>
      <c r="M20" s="44"/>
      <c r="N20" s="16"/>
      <c r="O20" s="16"/>
    </row>
    <row r="21" spans="1:13" s="17" customFormat="1" ht="29.25" customHeight="1">
      <c r="A21" s="19"/>
      <c r="B21" s="19"/>
      <c r="C21" s="41"/>
      <c r="D21" s="19"/>
      <c r="E21" s="21"/>
      <c r="F21" s="22"/>
      <c r="G21" s="22"/>
      <c r="H21" s="19"/>
      <c r="I21" s="19"/>
      <c r="J21" s="19"/>
      <c r="K21" s="19"/>
      <c r="L21" s="19"/>
      <c r="M21" s="23"/>
    </row>
    <row r="22" spans="1:13" s="17" customFormat="1" ht="29.25" customHeight="1">
      <c r="A22" s="19"/>
      <c r="B22" s="19"/>
      <c r="C22" s="41"/>
      <c r="D22" s="19"/>
      <c r="E22" s="21"/>
      <c r="F22" s="22"/>
      <c r="G22" s="22"/>
      <c r="H22" s="19"/>
      <c r="I22" s="19"/>
      <c r="J22" s="19"/>
      <c r="K22" s="19"/>
      <c r="L22" s="19"/>
      <c r="M22" s="23"/>
    </row>
    <row r="23" spans="1:15" s="17" customFormat="1" ht="29.25" customHeight="1">
      <c r="A23" s="19"/>
      <c r="B23" s="19"/>
      <c r="C23" s="41"/>
      <c r="D23" s="19"/>
      <c r="E23" s="21"/>
      <c r="F23" s="22"/>
      <c r="G23" s="22"/>
      <c r="H23" s="19"/>
      <c r="I23" s="19"/>
      <c r="J23" s="19"/>
      <c r="K23" s="19"/>
      <c r="L23" s="19"/>
      <c r="M23" s="23"/>
      <c r="N23" s="16"/>
      <c r="O23" s="16"/>
    </row>
    <row r="24" spans="1:13" s="17" customFormat="1" ht="14.25" customHeight="1">
      <c r="A24" s="19"/>
      <c r="B24" s="19"/>
      <c r="C24" s="41"/>
      <c r="D24" s="19"/>
      <c r="E24" s="21"/>
      <c r="F24" s="22"/>
      <c r="G24" s="22"/>
      <c r="H24" s="19"/>
      <c r="I24" s="19"/>
      <c r="J24" s="19"/>
      <c r="K24" s="19"/>
      <c r="L24" s="19"/>
      <c r="M24" s="23"/>
    </row>
    <row r="25" spans="14:15" ht="18.75" customHeight="1">
      <c r="N25" s="10"/>
      <c r="O25" s="10"/>
    </row>
    <row r="26" spans="14:15" ht="18" customHeight="1">
      <c r="N26" s="10"/>
      <c r="O26" s="10"/>
    </row>
    <row r="27" spans="14:15" ht="26.25" customHeight="1">
      <c r="N27" s="20"/>
      <c r="O27" s="10"/>
    </row>
  </sheetData>
  <sheetProtection/>
  <mergeCells count="10">
    <mergeCell ref="A1:M1"/>
    <mergeCell ref="A2:M2"/>
    <mergeCell ref="A3:M3"/>
    <mergeCell ref="A18:M18"/>
    <mergeCell ref="A17:M17"/>
    <mergeCell ref="J4:K4"/>
    <mergeCell ref="F4:H4"/>
    <mergeCell ref="C4:E4"/>
    <mergeCell ref="A4:A5"/>
    <mergeCell ref="B4:B5"/>
  </mergeCells>
  <printOptions horizontalCentered="1" verticalCentered="1"/>
  <pageMargins left="0.25" right="0.25" top="0.51" bottom="0.31" header="0.17" footer="0.13"/>
  <pageSetup fitToHeight="99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"/>
  <sheetViews>
    <sheetView zoomScale="80" zoomScaleNormal="80" zoomScalePageLayoutView="0" workbookViewId="0" topLeftCell="A1">
      <selection activeCell="A17" sqref="A17"/>
    </sheetView>
  </sheetViews>
  <sheetFormatPr defaultColWidth="9.140625" defaultRowHeight="12.75"/>
  <cols>
    <col min="1" max="1" width="27.7109375" style="0" customWidth="1"/>
    <col min="2" max="2" width="8.140625" style="0" customWidth="1"/>
    <col min="3" max="3" width="7.28125" style="0" customWidth="1"/>
    <col min="4" max="4" width="8.140625" style="0" customWidth="1"/>
    <col min="6" max="6" width="7.00390625" style="0" customWidth="1"/>
    <col min="7" max="7" width="7.7109375" style="0" customWidth="1"/>
    <col min="8" max="8" width="9.00390625" style="0" customWidth="1"/>
    <col min="9" max="9" width="7.140625" style="0" customWidth="1"/>
    <col min="10" max="10" width="7.421875" style="0" customWidth="1"/>
    <col min="11" max="11" width="7.7109375" style="0" customWidth="1"/>
    <col min="12" max="13" width="8.57421875" style="0" customWidth="1"/>
    <col min="14" max="14" width="9.140625" style="9" customWidth="1"/>
    <col min="17" max="17" width="8.8515625" style="0" customWidth="1"/>
  </cols>
  <sheetData>
    <row r="1" spans="1:14" ht="21.75" customHeight="1">
      <c r="A1" s="174" t="str">
        <f>1NEGPartbyOperators!A1</f>
        <v>TAB 8 - NATIONAL EMERGENCY GRANTS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</row>
    <row r="2" spans="1:14" ht="21.75" customHeight="1">
      <c r="A2" s="173" t="str">
        <f>1NEGPartbyOperators!$A$2</f>
        <v>FY16 QUARTER ENDING MARCH 31, 2016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45"/>
    </row>
    <row r="3" spans="1:14" s="1" customFormat="1" ht="21.75" customHeight="1" thickBot="1">
      <c r="A3" s="173" t="s">
        <v>43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1:27" ht="15" customHeight="1">
      <c r="A4" s="178" t="s">
        <v>34</v>
      </c>
      <c r="B4" s="170" t="s">
        <v>23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42.75" customHeight="1" thickBot="1">
      <c r="A5" s="179"/>
      <c r="B5" s="31" t="s">
        <v>14</v>
      </c>
      <c r="C5" s="30" t="s">
        <v>25</v>
      </c>
      <c r="D5" s="30" t="s">
        <v>17</v>
      </c>
      <c r="E5" s="30" t="s">
        <v>11</v>
      </c>
      <c r="F5" s="30" t="s">
        <v>30</v>
      </c>
      <c r="G5" s="30" t="s">
        <v>33</v>
      </c>
      <c r="H5" s="30" t="s">
        <v>10</v>
      </c>
      <c r="I5" s="30" t="s">
        <v>32</v>
      </c>
      <c r="J5" s="30" t="s">
        <v>31</v>
      </c>
      <c r="K5" s="30" t="s">
        <v>18</v>
      </c>
      <c r="L5" s="30" t="s">
        <v>13</v>
      </c>
      <c r="M5" s="30" t="s">
        <v>12</v>
      </c>
      <c r="N5" s="85" t="s">
        <v>46</v>
      </c>
      <c r="O5" s="1"/>
      <c r="P5" s="1"/>
      <c r="Q5" s="5"/>
      <c r="R5" s="5"/>
      <c r="S5" s="1"/>
      <c r="T5" s="1"/>
      <c r="U5" s="1"/>
      <c r="V5" s="1"/>
      <c r="W5" s="1"/>
      <c r="X5" s="1"/>
      <c r="Y5" s="1"/>
      <c r="Z5" s="1"/>
      <c r="AA5" s="1"/>
    </row>
    <row r="6" spans="1:14" s="7" customFormat="1" ht="32.25" customHeight="1">
      <c r="A6" s="29" t="str">
        <f>+1NEGPartbyOperators!A6</f>
        <v>Bristol MFG
07/01/2013 - 06/30/2016</v>
      </c>
      <c r="B6" s="104">
        <v>42.75862068965518</v>
      </c>
      <c r="C6" s="105">
        <v>23.448275862068968</v>
      </c>
      <c r="D6" s="105">
        <v>76.55172413793105</v>
      </c>
      <c r="E6" s="105">
        <v>4.137931034482759</v>
      </c>
      <c r="F6" s="105">
        <v>5.517241379310345</v>
      </c>
      <c r="G6" s="105">
        <v>2.7586206896551726</v>
      </c>
      <c r="H6" s="105">
        <v>0</v>
      </c>
      <c r="I6" s="105">
        <v>44.827586206896555</v>
      </c>
      <c r="J6" s="105">
        <v>31.034482758620687</v>
      </c>
      <c r="K6" s="105">
        <v>17.24137931034483</v>
      </c>
      <c r="L6" s="105">
        <v>84.82758620689656</v>
      </c>
      <c r="M6" s="105">
        <v>23.07692307692308</v>
      </c>
      <c r="N6" s="106">
        <v>37.241379310344826</v>
      </c>
    </row>
    <row r="7" spans="1:14" s="7" customFormat="1" ht="32.25" customHeight="1">
      <c r="A7" s="107" t="str">
        <f>+2NEGExitsbyOperators!A7</f>
        <v>DWT NEG
06/26/2013 - 12/30/2015</v>
      </c>
      <c r="B7" s="104">
        <v>49.420849420849414</v>
      </c>
      <c r="C7" s="105">
        <v>34.55598455598456</v>
      </c>
      <c r="D7" s="105">
        <v>63.513513513513516</v>
      </c>
      <c r="E7" s="105">
        <v>7.722007722007723</v>
      </c>
      <c r="F7" s="105">
        <v>11.38996138996139</v>
      </c>
      <c r="G7" s="105">
        <v>5.598455598455598</v>
      </c>
      <c r="H7" s="105">
        <v>4.633204633204633</v>
      </c>
      <c r="I7" s="105">
        <v>3.474903474903475</v>
      </c>
      <c r="J7" s="105">
        <v>39.575289575289574</v>
      </c>
      <c r="K7" s="105">
        <v>26.254826254826252</v>
      </c>
      <c r="L7" s="105">
        <v>71.23552123552123</v>
      </c>
      <c r="M7" s="105">
        <v>0.5791505791505791</v>
      </c>
      <c r="N7" s="106">
        <v>24.710424710424707</v>
      </c>
    </row>
    <row r="8" spans="1:14" s="7" customFormat="1" ht="32.25" customHeight="1">
      <c r="A8" s="88" t="str">
        <f>1NEGPartbyOperators!A8</f>
        <v>Brockton:  Haemonetics
12/01/2013 - 06/30/2016</v>
      </c>
      <c r="B8" s="89">
        <v>70.43010752688173</v>
      </c>
      <c r="C8" s="90">
        <v>15.053763440860218</v>
      </c>
      <c r="D8" s="90">
        <v>87.09677419354838</v>
      </c>
      <c r="E8" s="90">
        <v>1.6129032258064515</v>
      </c>
      <c r="F8" s="90">
        <v>5.376344086021505</v>
      </c>
      <c r="G8" s="90">
        <v>60.21505376344087</v>
      </c>
      <c r="H8" s="90">
        <v>0</v>
      </c>
      <c r="I8" s="90">
        <v>34.40860215053763</v>
      </c>
      <c r="J8" s="90">
        <v>52.68817204301075</v>
      </c>
      <c r="K8" s="90">
        <v>9.677419354838712</v>
      </c>
      <c r="L8" s="90">
        <v>96.23655913978494</v>
      </c>
      <c r="M8" s="90">
        <v>25</v>
      </c>
      <c r="N8" s="94">
        <v>19.892473118279568</v>
      </c>
    </row>
    <row r="9" spans="1:14" s="7" customFormat="1" ht="32.25" customHeight="1">
      <c r="A9" s="88" t="str">
        <f>1NEGPartbyOperators!A9</f>
        <v>MSW:  Intel Biotech
10/01/2014 - 09/30/2016</v>
      </c>
      <c r="B9" s="89">
        <v>36.40552995391705</v>
      </c>
      <c r="C9" s="90">
        <v>22.119815668202765</v>
      </c>
      <c r="D9" s="90">
        <v>82.48847926267281</v>
      </c>
      <c r="E9" s="90">
        <v>4.608294930875576</v>
      </c>
      <c r="F9" s="90">
        <v>12.442396313364057</v>
      </c>
      <c r="G9" s="90">
        <v>15.668202764976959</v>
      </c>
      <c r="H9" s="90">
        <v>1.3824884792626728</v>
      </c>
      <c r="I9" s="90">
        <v>1.3824884792626728</v>
      </c>
      <c r="J9" s="90">
        <v>19.354838709677423</v>
      </c>
      <c r="K9" s="90">
        <v>47.004608294930875</v>
      </c>
      <c r="L9" s="90">
        <v>73.27188940092168</v>
      </c>
      <c r="M9" s="90">
        <v>0</v>
      </c>
      <c r="N9" s="94">
        <v>4.608294930875576</v>
      </c>
    </row>
    <row r="10" spans="1:14" s="7" customFormat="1" ht="32.25" customHeight="1">
      <c r="A10" s="88" t="str">
        <f>1NEGPartbyOperators!A10</f>
        <v>Hampden:  Job Driven NEG
07/01/2014 - 09/30/2016</v>
      </c>
      <c r="B10" s="89">
        <v>35.294117647058826</v>
      </c>
      <c r="C10" s="90">
        <v>42.01680672268908</v>
      </c>
      <c r="D10" s="90">
        <v>52.10084033613445</v>
      </c>
      <c r="E10" s="90">
        <v>11.344537815126051</v>
      </c>
      <c r="F10" s="90">
        <v>13.025210084033613</v>
      </c>
      <c r="G10" s="90">
        <v>11.344537815126051</v>
      </c>
      <c r="H10" s="90">
        <v>3.7815126050420163</v>
      </c>
      <c r="I10" s="90">
        <v>5.462184873949581</v>
      </c>
      <c r="J10" s="90">
        <v>42.857142857142854</v>
      </c>
      <c r="K10" s="90">
        <v>30.25210084033613</v>
      </c>
      <c r="L10" s="90">
        <v>70.16806722689076</v>
      </c>
      <c r="M10" s="90">
        <v>2</v>
      </c>
      <c r="N10" s="94">
        <v>19.747899159663866</v>
      </c>
    </row>
    <row r="11" spans="1:14" s="7" customFormat="1" ht="32.25" customHeight="1">
      <c r="A11" s="88" t="str">
        <f>+1NEGPartbyOperators!A11</f>
        <v>MN:  NEG MN 4
07/01/2013 - 06/30/2016</v>
      </c>
      <c r="B11" s="104">
        <v>70.83333333333333</v>
      </c>
      <c r="C11" s="105">
        <v>15.277777777777779</v>
      </c>
      <c r="D11" s="105">
        <v>84.72222222222223</v>
      </c>
      <c r="E11" s="105">
        <v>2.7777777777777777</v>
      </c>
      <c r="F11" s="105">
        <v>6.9444444444444455</v>
      </c>
      <c r="G11" s="105">
        <v>23.611111111111107</v>
      </c>
      <c r="H11" s="105">
        <v>1.3888888888888888</v>
      </c>
      <c r="I11" s="105">
        <v>1.3888888888888888</v>
      </c>
      <c r="J11" s="105">
        <v>44.44444444444444</v>
      </c>
      <c r="K11" s="105">
        <v>26.388888888888886</v>
      </c>
      <c r="L11" s="105">
        <v>65.27777777777777</v>
      </c>
      <c r="M11" s="105">
        <v>4.225352112676056</v>
      </c>
      <c r="N11" s="106">
        <v>48.611111111111114</v>
      </c>
    </row>
    <row r="12" spans="1:14" s="7" customFormat="1" ht="32.25" customHeight="1">
      <c r="A12" s="88" t="str">
        <f>+1NEGPartbyOperators!A12</f>
        <v>LMV:  YOPLAIT
07/01/2015 - 06/30/2017</v>
      </c>
      <c r="B12" s="104">
        <v>29.31034482758621</v>
      </c>
      <c r="C12" s="105">
        <v>39.6551724137931</v>
      </c>
      <c r="D12" s="105">
        <v>60.344827586206904</v>
      </c>
      <c r="E12" s="105">
        <v>50</v>
      </c>
      <c r="F12" s="105">
        <v>1.7241379310344827</v>
      </c>
      <c r="G12" s="105">
        <v>5.172413793103448</v>
      </c>
      <c r="H12" s="105">
        <v>0</v>
      </c>
      <c r="I12" s="105">
        <v>5.172413793103448</v>
      </c>
      <c r="J12" s="105">
        <v>68.96551724137932</v>
      </c>
      <c r="K12" s="105">
        <v>12.068965517241379</v>
      </c>
      <c r="L12" s="105">
        <v>91.37931034482759</v>
      </c>
      <c r="M12" s="105">
        <v>12</v>
      </c>
      <c r="N12" s="106">
        <v>27.586206896551722</v>
      </c>
    </row>
    <row r="13" spans="1:14" s="7" customFormat="1" ht="32.25" customHeight="1">
      <c r="A13" s="88" t="str">
        <f>1NEGPartbyOperators!A13</f>
        <v>LMV:  Philips Mersen
07/01/2013 - 06/30/2016</v>
      </c>
      <c r="B13" s="104">
        <v>38.91891891891892</v>
      </c>
      <c r="C13" s="105">
        <v>35.13513513513514</v>
      </c>
      <c r="D13" s="105">
        <v>62.7027027027027</v>
      </c>
      <c r="E13" s="105">
        <v>64.32432432432432</v>
      </c>
      <c r="F13" s="105">
        <v>2.1621621621621627</v>
      </c>
      <c r="G13" s="105">
        <v>7.027027027027027</v>
      </c>
      <c r="H13" s="105">
        <v>0.5405405405405407</v>
      </c>
      <c r="I13" s="105">
        <v>30.810810810810814</v>
      </c>
      <c r="J13" s="105">
        <v>51.891891891891895</v>
      </c>
      <c r="K13" s="105">
        <v>8.108108108108109</v>
      </c>
      <c r="L13" s="105">
        <v>85.94594594594595</v>
      </c>
      <c r="M13" s="105">
        <v>55.97826086956522</v>
      </c>
      <c r="N13" s="106">
        <v>26.486486486486488</v>
      </c>
    </row>
    <row r="14" spans="1:14" s="7" customFormat="1" ht="32.25" customHeight="1">
      <c r="A14" s="88" t="str">
        <f>1NEGPartbyOperators!A14</f>
        <v>Sector Partnership
07/01/2015 - 06/30/2017</v>
      </c>
      <c r="B14" s="104">
        <v>7.0588235294117645</v>
      </c>
      <c r="C14" s="105">
        <v>38.82352941176471</v>
      </c>
      <c r="D14" s="105">
        <v>54.11764705882353</v>
      </c>
      <c r="E14" s="105">
        <v>15.294117647058826</v>
      </c>
      <c r="F14" s="105">
        <v>8.235294117647058</v>
      </c>
      <c r="G14" s="105">
        <v>3.5294117647058822</v>
      </c>
      <c r="H14" s="105">
        <v>3.5294117647058822</v>
      </c>
      <c r="I14" s="105">
        <v>1.1764705882352942</v>
      </c>
      <c r="J14" s="105">
        <v>50.58823529411765</v>
      </c>
      <c r="K14" s="105">
        <v>32.94117647058823</v>
      </c>
      <c r="L14" s="105">
        <v>78.82352941176471</v>
      </c>
      <c r="M14" s="105">
        <v>0</v>
      </c>
      <c r="N14" s="106">
        <v>17.647058823529413</v>
      </c>
    </row>
    <row r="15" spans="1:27" s="4" customFormat="1" ht="29.25" customHeight="1" thickBot="1">
      <c r="A15" s="39" t="str">
        <f>+1NEGPartbyOperators!A15</f>
        <v>Bristol:  SWANK
01/01/2014 - 12/31/2015</v>
      </c>
      <c r="B15" s="95">
        <v>85.56701030927836</v>
      </c>
      <c r="C15" s="96">
        <v>21.64948453608248</v>
      </c>
      <c r="D15" s="96">
        <v>76.28865979381445</v>
      </c>
      <c r="E15" s="96">
        <v>2.0618556701030926</v>
      </c>
      <c r="F15" s="96">
        <v>0</v>
      </c>
      <c r="G15" s="96">
        <v>1.0309278350515463</v>
      </c>
      <c r="H15" s="96">
        <v>0</v>
      </c>
      <c r="I15" s="96">
        <v>40.20618556701031</v>
      </c>
      <c r="J15" s="96">
        <v>42.2680412371134</v>
      </c>
      <c r="K15" s="96">
        <v>14.43298969072165</v>
      </c>
      <c r="L15" s="96">
        <v>92.78350515463917</v>
      </c>
      <c r="M15" s="96">
        <v>12.371134020618559</v>
      </c>
      <c r="N15" s="97">
        <v>31.95876288659794</v>
      </c>
      <c r="O15" s="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29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 s="9"/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4" customFormat="1" ht="29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 s="9"/>
      <c r="O17" s="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4" customFormat="1" ht="29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9"/>
      <c r="O18" s="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4" customFormat="1" ht="29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 s="9"/>
      <c r="O19" s="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4" customFormat="1" ht="29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 s="9"/>
      <c r="O20" s="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4" customFormat="1" ht="29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 s="9"/>
      <c r="O21" s="6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4" customFormat="1" ht="29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 s="9"/>
      <c r="O22" s="6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4" customFormat="1" ht="29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 s="9"/>
      <c r="O23" s="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</sheetData>
  <sheetProtection/>
  <mergeCells count="5">
    <mergeCell ref="B4:N4"/>
    <mergeCell ref="A3:N3"/>
    <mergeCell ref="A1:N1"/>
    <mergeCell ref="A2:N2"/>
    <mergeCell ref="A4:A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Boucher, Joan (DWD)</cp:lastModifiedBy>
  <cp:lastPrinted>2014-12-10T19:55:35Z</cp:lastPrinted>
  <dcterms:created xsi:type="dcterms:W3CDTF">1998-10-15T18:42:20Z</dcterms:created>
  <dcterms:modified xsi:type="dcterms:W3CDTF">2016-04-27T17:46:49Z</dcterms:modified>
  <cp:category/>
  <cp:version/>
  <cp:contentType/>
  <cp:contentStatus/>
</cp:coreProperties>
</file>