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35" yWindow="65521" windowWidth="14940" windowHeight="12375" tabRatio="682" activeTab="3"/>
  </bookViews>
  <sheets>
    <sheet name="Cover Sheet " sheetId="1" r:id="rId1"/>
    <sheet name="1PartandTrng" sheetId="2" r:id="rId2"/>
    <sheet name="2ExitsOutcomes" sheetId="3" r:id="rId3"/>
    <sheet name="3Characteristics" sheetId="4" r:id="rId4"/>
  </sheets>
  <definedNames>
    <definedName name="_xlnm.Print_Area" localSheetId="1">'1PartandTrng'!$A$1:$L$16</definedName>
    <definedName name="_xlnm.Print_Area" localSheetId="2">'2ExitsOutcomes'!$A$1:$M$16</definedName>
    <definedName name="_xlnm.Print_Area" localSheetId="3">'3Characteristics'!$A$1:$N$14</definedName>
    <definedName name="_xlnm.Print_Area" localSheetId="0">'Cover Sheet '!$A$1:$C$29</definedName>
    <definedName name="_xlnm.Print_Titles" localSheetId="1">'1PartandTrng'!$1:$5</definedName>
    <definedName name="_xlnm.Print_Titles" localSheetId="2">'2ExitsOutcomes'!$1:$5</definedName>
    <definedName name="_xlnm.Print_Titles" localSheetId="3">'3Characteristics'!$1:$5</definedName>
  </definedNames>
  <calcPr fullCalcOnLoad="1"/>
</workbook>
</file>

<file path=xl/sharedStrings.xml><?xml version="1.0" encoding="utf-8"?>
<sst xmlns="http://schemas.openxmlformats.org/spreadsheetml/2006/main" count="78" uniqueCount="59">
  <si>
    <t>STATE TOTALS</t>
  </si>
  <si>
    <t>Pct.</t>
  </si>
  <si>
    <t>YTD
Actual</t>
  </si>
  <si>
    <t>TRAINING ENROLLMENTS</t>
  </si>
  <si>
    <t>ESL</t>
  </si>
  <si>
    <t>ABE /
GED</t>
  </si>
  <si>
    <t>Occup
Skills*</t>
  </si>
  <si>
    <t>%
of Plan</t>
  </si>
  <si>
    <t>Exclusions</t>
  </si>
  <si>
    <t>Disabled</t>
  </si>
  <si>
    <t>Hispanic
or Latino</t>
  </si>
  <si>
    <t>Limited
English</t>
  </si>
  <si>
    <t>U.I.
Claimant</t>
  </si>
  <si>
    <t>Female</t>
  </si>
  <si>
    <t>Total
Plan</t>
  </si>
  <si>
    <t>Other</t>
  </si>
  <si>
    <t>Age 45
or Older</t>
  </si>
  <si>
    <t>College
&lt; 16</t>
  </si>
  <si>
    <t>Total Exits</t>
  </si>
  <si>
    <t>Entered Employments</t>
  </si>
  <si>
    <t>EE Rate at Exit</t>
  </si>
  <si>
    <t>PARTICIPANT SUMMARIES BY AREA</t>
  </si>
  <si>
    <t>PERCENTAGE OF TOTAL PARTICIPANTS</t>
  </si>
  <si>
    <t>Age               25-44</t>
  </si>
  <si>
    <t>Average
Placement                       Wage</t>
  </si>
  <si>
    <t>Wage
Retention                   Rate</t>
  </si>
  <si>
    <t>Black or Afr Amer</t>
  </si>
  <si>
    <t>High                         Sch
Grad</t>
  </si>
  <si>
    <t>Less
Than                   H.S.</t>
  </si>
  <si>
    <t>Asian or
Pacific            Islander</t>
  </si>
  <si>
    <t>ENROLLMENTS BY ACTIVITY                        (Multiple Counts)</t>
  </si>
  <si>
    <t xml:space="preserve">*Occupational Training includes workplace training, private sector training programs, skill upgrading &amp; retraining, entrepreneurial training, job readiness training and customized training.                                    </t>
  </si>
  <si>
    <t>TOTAL    PARTICIPANTS</t>
  </si>
  <si>
    <t>Entered Employments include:  unsubsidized employment; military; and apprenticeship.   Exclusions: Exiters who leave the program for medical reasons, who are institutionalized or who transfer to another program are not counted in EE rate</t>
  </si>
  <si>
    <t>YTD 
Actual Enrollments</t>
  </si>
  <si>
    <t>Math or
Reading 
Level &lt; 9.0</t>
  </si>
  <si>
    <t>Compiled by Department of Career Services</t>
  </si>
  <si>
    <t>Data Source:  Crystal ReportS/MOSES Database</t>
  </si>
  <si>
    <t>LMV:  YOPLAIT
07/01/2015 - 06/30/2017</t>
  </si>
  <si>
    <t>Sector Partnership
07/01/2015 - 06/30/2017</t>
  </si>
  <si>
    <t>N/A</t>
  </si>
  <si>
    <t>Greater Lowell Multi NDWG
01/01/2016 - 09/30/2017</t>
  </si>
  <si>
    <t>OJT/ Apprentice</t>
  </si>
  <si>
    <t>Brockton:  Haemonetics
12/01/2013 - 12/31/2016</t>
  </si>
  <si>
    <t>TAB 8 - NATIONAL DISLOCATED WORKER GRANTS</t>
  </si>
  <si>
    <t>Table 1 - Participation and Training Activity</t>
  </si>
  <si>
    <t xml:space="preserve">Table 2 - Exits and Outcomes </t>
  </si>
  <si>
    <t>Table 3 - Participant Characteristics</t>
  </si>
  <si>
    <t xml:space="preserve">TABLE 1 - PARTICIPATION AND TRAINING ACTIVITY </t>
  </si>
  <si>
    <t xml:space="preserve">TABLE 2 - EXIT AND OUTCOMES </t>
  </si>
  <si>
    <t>TABLE 3 - PARTICPANT CHARACTERISTICS</t>
  </si>
  <si>
    <t>Brockton:  GE-NEA
04/01/2016 - 12/31/2017</t>
  </si>
  <si>
    <t>MSW:  Retail Tech
07/01/2016 - 06/30/2018</t>
  </si>
  <si>
    <t>MSW:  Intel Biotech
10/01/2014 - 09/30/2017</t>
  </si>
  <si>
    <t>Hampden:  Job Driven NEG
07/01/2014 - 06/30/2017</t>
  </si>
  <si>
    <t>FY17 QUARTER ENDING MARCH 31, 2017</t>
  </si>
  <si>
    <t>Crystal Report Date: 05/25/2017</t>
  </si>
  <si>
    <t>GNB:  Hi Liner
07/01/2016 - 06/30/2018</t>
  </si>
  <si>
    <t>WORKFORCE AREA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</si>
</sst>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#,##0.0"/>
    <numFmt numFmtId="168" formatCode="0.000%"/>
    <numFmt numFmtId="169" formatCode="###,000"/>
    <numFmt numFmtId="170" formatCode="#,##0__\)"/>
    <numFmt numFmtId="171" formatCode="_(#,##0__\)"/>
    <numFmt numFmtId="172" formatCode="_(*#\,##0__\)"/>
    <numFmt numFmtId="173" formatCode="_#\,##0__"/>
    <numFmt numFmtId="174" formatCode="#,##0__"/>
    <numFmt numFmtId="175" formatCode="_(* #,##0_);_(* \(#,##0\);_(* &quot;-&quot;??_);_(@_)"/>
    <numFmt numFmtId="176" formatCode="0;[Red]0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.0_);_(* \(#,##0.0\);_(* &quot;-&quot;??_);_(@_)"/>
    <numFmt numFmtId="184" formatCode="[$-409]dddd\,\ mmmm\ dd\,\ yyyy"/>
    <numFmt numFmtId="185" formatCode="m/d/yy;@"/>
    <numFmt numFmtId="186" formatCode="0[$%-409]"/>
    <numFmt numFmtId="187" formatCode="[$$-409]0.00"/>
  </numFmts>
  <fonts count="4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9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66" fontId="1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13" xfId="0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9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9" fontId="11" fillId="0" borderId="14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vertical="center" wrapText="1"/>
    </xf>
    <xf numFmtId="9" fontId="11" fillId="0" borderId="16" xfId="0" applyNumberFormat="1" applyFont="1" applyFill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 vertical="center"/>
    </xf>
    <xf numFmtId="3" fontId="11" fillId="0" borderId="18" xfId="0" applyNumberFormat="1" applyFont="1" applyFill="1" applyBorder="1" applyAlignment="1">
      <alignment horizontal="center" vertical="center"/>
    </xf>
    <xf numFmtId="1" fontId="11" fillId="0" borderId="19" xfId="0" applyNumberFormat="1" applyFont="1" applyFill="1" applyBorder="1" applyAlignment="1">
      <alignment horizontal="center" vertical="center"/>
    </xf>
    <xf numFmtId="1" fontId="11" fillId="0" borderId="20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vertical="center"/>
    </xf>
    <xf numFmtId="9" fontId="12" fillId="0" borderId="22" xfId="0" applyNumberFormat="1" applyFont="1" applyFill="1" applyBorder="1" applyAlignment="1">
      <alignment horizontal="center" vertical="center"/>
    </xf>
    <xf numFmtId="1" fontId="11" fillId="0" borderId="23" xfId="0" applyNumberFormat="1" applyFont="1" applyFill="1" applyBorder="1" applyAlignment="1">
      <alignment horizontal="center"/>
    </xf>
    <xf numFmtId="164" fontId="11" fillId="0" borderId="23" xfId="0" applyNumberFormat="1" applyFont="1" applyFill="1" applyBorder="1" applyAlignment="1">
      <alignment horizontal="center" wrapText="1"/>
    </xf>
    <xf numFmtId="1" fontId="11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9" fontId="11" fillId="0" borderId="24" xfId="0" applyNumberFormat="1" applyFont="1" applyFill="1" applyBorder="1" applyAlignment="1">
      <alignment horizontal="center" wrapText="1"/>
    </xf>
    <xf numFmtId="0" fontId="11" fillId="0" borderId="24" xfId="0" applyFont="1" applyFill="1" applyBorder="1" applyAlignment="1">
      <alignment horizontal="center" wrapText="1"/>
    </xf>
    <xf numFmtId="166" fontId="11" fillId="0" borderId="24" xfId="0" applyNumberFormat="1" applyFont="1" applyFill="1" applyBorder="1" applyAlignment="1">
      <alignment horizontal="center" wrapText="1"/>
    </xf>
    <xf numFmtId="164" fontId="11" fillId="0" borderId="25" xfId="0" applyNumberFormat="1" applyFont="1" applyFill="1" applyBorder="1" applyAlignment="1">
      <alignment horizontal="center" wrapText="1"/>
    </xf>
    <xf numFmtId="9" fontId="11" fillId="0" borderId="26" xfId="0" applyNumberFormat="1" applyFont="1" applyFill="1" applyBorder="1" applyAlignment="1">
      <alignment horizontal="center" vertical="center"/>
    </xf>
    <xf numFmtId="3" fontId="11" fillId="0" borderId="27" xfId="0" applyNumberFormat="1" applyFont="1" applyFill="1" applyBorder="1" applyAlignment="1">
      <alignment horizontal="center" vertical="center"/>
    </xf>
    <xf numFmtId="166" fontId="11" fillId="0" borderId="28" xfId="0" applyNumberFormat="1" applyFont="1" applyFill="1" applyBorder="1" applyAlignment="1">
      <alignment horizontal="center" vertical="center"/>
    </xf>
    <xf numFmtId="3" fontId="11" fillId="0" borderId="17" xfId="0" applyNumberFormat="1" applyFont="1" applyFill="1" applyBorder="1" applyAlignment="1">
      <alignment horizontal="center" vertical="center"/>
    </xf>
    <xf numFmtId="3" fontId="12" fillId="0" borderId="29" xfId="0" applyNumberFormat="1" applyFont="1" applyFill="1" applyBorder="1" applyAlignment="1">
      <alignment horizontal="center" vertical="center"/>
    </xf>
    <xf numFmtId="9" fontId="12" fillId="0" borderId="30" xfId="0" applyNumberFormat="1" applyFont="1" applyFill="1" applyBorder="1" applyAlignment="1">
      <alignment horizontal="center" vertical="center"/>
    </xf>
    <xf numFmtId="166" fontId="12" fillId="0" borderId="3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3" fontId="12" fillId="0" borderId="21" xfId="0" applyNumberFormat="1" applyFont="1" applyFill="1" applyBorder="1" applyAlignment="1">
      <alignment horizontal="right" vertical="center" wrapText="1" indent="2"/>
    </xf>
    <xf numFmtId="3" fontId="11" fillId="0" borderId="18" xfId="0" applyNumberFormat="1" applyFont="1" applyFill="1" applyBorder="1" applyAlignment="1">
      <alignment horizontal="right" vertical="center" wrapText="1" indent="2"/>
    </xf>
    <xf numFmtId="3" fontId="11" fillId="0" borderId="26" xfId="0" applyNumberFormat="1" applyFont="1" applyFill="1" applyBorder="1" applyAlignment="1">
      <alignment horizontal="center" vertical="center"/>
    </xf>
    <xf numFmtId="1" fontId="11" fillId="0" borderId="32" xfId="0" applyNumberFormat="1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wrapText="1"/>
    </xf>
    <xf numFmtId="0" fontId="1" fillId="0" borderId="19" xfId="0" applyFont="1" applyFill="1" applyBorder="1" applyAlignment="1">
      <alignment vertical="center" wrapText="1"/>
    </xf>
    <xf numFmtId="186" fontId="1" fillId="33" borderId="27" xfId="0" applyNumberFormat="1" applyFont="1" applyFill="1" applyBorder="1" applyAlignment="1">
      <alignment horizontal="center" vertical="center"/>
    </xf>
    <xf numFmtId="186" fontId="1" fillId="33" borderId="34" xfId="0" applyNumberFormat="1" applyFont="1" applyFill="1" applyBorder="1" applyAlignment="1">
      <alignment horizontal="center" vertical="center"/>
    </xf>
    <xf numFmtId="186" fontId="11" fillId="0" borderId="25" xfId="0" applyNumberFormat="1" applyFont="1" applyFill="1" applyBorder="1" applyAlignment="1">
      <alignment horizontal="center" vertical="center"/>
    </xf>
    <xf numFmtId="186" fontId="12" fillId="0" borderId="22" xfId="0" applyNumberFormat="1" applyFont="1" applyFill="1" applyBorder="1" applyAlignment="1">
      <alignment horizontal="center" vertical="center"/>
    </xf>
    <xf numFmtId="186" fontId="1" fillId="33" borderId="28" xfId="0" applyNumberFormat="1" applyFont="1" applyFill="1" applyBorder="1" applyAlignment="1">
      <alignment horizontal="center" vertical="center"/>
    </xf>
    <xf numFmtId="186" fontId="1" fillId="33" borderId="12" xfId="60" applyNumberFormat="1" applyFont="1" applyFill="1" applyBorder="1" applyAlignment="1">
      <alignment horizontal="center" vertical="center"/>
    </xf>
    <xf numFmtId="186" fontId="1" fillId="0" borderId="11" xfId="60" applyNumberFormat="1" applyFont="1" applyFill="1" applyBorder="1" applyAlignment="1">
      <alignment horizontal="center" vertical="center"/>
    </xf>
    <xf numFmtId="186" fontId="1" fillId="0" borderId="33" xfId="60" applyNumberFormat="1" applyFont="1" applyFill="1" applyBorder="1" applyAlignment="1">
      <alignment horizontal="center" vertical="center"/>
    </xf>
    <xf numFmtId="186" fontId="1" fillId="33" borderId="27" xfId="60" applyNumberFormat="1" applyFont="1" applyFill="1" applyBorder="1" applyAlignment="1">
      <alignment horizontal="center" vertical="center"/>
    </xf>
    <xf numFmtId="186" fontId="1" fillId="0" borderId="34" xfId="60" applyNumberFormat="1" applyFont="1" applyFill="1" applyBorder="1" applyAlignment="1">
      <alignment horizontal="center" vertical="center"/>
    </xf>
    <xf numFmtId="186" fontId="1" fillId="0" borderId="28" xfId="60" applyNumberFormat="1" applyFont="1" applyFill="1" applyBorder="1" applyAlignment="1">
      <alignment horizontal="center" vertical="center"/>
    </xf>
    <xf numFmtId="3" fontId="11" fillId="0" borderId="25" xfId="0" applyNumberFormat="1" applyFont="1" applyFill="1" applyBorder="1" applyAlignment="1">
      <alignment horizontal="center" vertical="center"/>
    </xf>
    <xf numFmtId="166" fontId="11" fillId="0" borderId="35" xfId="0" applyNumberFormat="1" applyFont="1" applyFill="1" applyBorder="1" applyAlignment="1">
      <alignment horizontal="center" wrapText="1"/>
    </xf>
    <xf numFmtId="3" fontId="12" fillId="0" borderId="21" xfId="0" applyNumberFormat="1" applyFont="1" applyFill="1" applyBorder="1" applyAlignment="1">
      <alignment horizontal="center" vertical="center"/>
    </xf>
    <xf numFmtId="9" fontId="11" fillId="0" borderId="36" xfId="0" applyNumberFormat="1" applyFont="1" applyFill="1" applyBorder="1" applyAlignment="1">
      <alignment horizontal="center" vertical="center"/>
    </xf>
    <xf numFmtId="0" fontId="1" fillId="0" borderId="0" xfId="57" applyFont="1" applyFill="1" applyAlignment="1">
      <alignment/>
      <protection/>
    </xf>
    <xf numFmtId="0" fontId="1" fillId="0" borderId="0" xfId="57" applyFont="1" applyFill="1" applyBorder="1" applyAlignment="1">
      <alignment/>
      <protection/>
    </xf>
    <xf numFmtId="3" fontId="1" fillId="0" borderId="0" xfId="57" applyNumberFormat="1" applyFont="1" applyFill="1" applyBorder="1" applyAlignment="1">
      <alignment vertical="center"/>
      <protection/>
    </xf>
    <xf numFmtId="0" fontId="1" fillId="0" borderId="0" xfId="57" applyFont="1" applyFill="1" applyAlignment="1">
      <alignment vertical="center"/>
      <protection/>
    </xf>
    <xf numFmtId="0" fontId="1" fillId="0" borderId="0" xfId="57" applyFont="1" applyFill="1" applyBorder="1" applyAlignment="1">
      <alignment vertical="center"/>
      <protection/>
    </xf>
    <xf numFmtId="3" fontId="12" fillId="0" borderId="21" xfId="57" applyNumberFormat="1" applyFont="1" applyFill="1" applyBorder="1" applyAlignment="1">
      <alignment horizontal="center" vertical="center"/>
      <protection/>
    </xf>
    <xf numFmtId="3" fontId="12" fillId="0" borderId="30" xfId="57" applyNumberFormat="1" applyFont="1" applyFill="1" applyBorder="1" applyAlignment="1">
      <alignment horizontal="center" vertical="center"/>
      <protection/>
    </xf>
    <xf numFmtId="3" fontId="12" fillId="0" borderId="37" xfId="57" applyNumberFormat="1" applyFont="1" applyFill="1" applyBorder="1" applyAlignment="1">
      <alignment horizontal="center" vertical="center"/>
      <protection/>
    </xf>
    <xf numFmtId="3" fontId="12" fillId="0" borderId="29" xfId="57" applyNumberFormat="1" applyFont="1" applyFill="1" applyBorder="1" applyAlignment="1">
      <alignment horizontal="center" vertical="center"/>
      <protection/>
    </xf>
    <xf numFmtId="9" fontId="12" fillId="0" borderId="22" xfId="57" applyNumberFormat="1" applyFont="1" applyFill="1" applyBorder="1" applyAlignment="1">
      <alignment horizontal="center" vertical="center"/>
      <protection/>
    </xf>
    <xf numFmtId="0" fontId="12" fillId="0" borderId="21" xfId="57" applyFont="1" applyFill="1" applyBorder="1" applyAlignment="1">
      <alignment vertical="center"/>
      <protection/>
    </xf>
    <xf numFmtId="1" fontId="11" fillId="0" borderId="16" xfId="57" applyNumberFormat="1" applyFont="1" applyFill="1" applyBorder="1" applyAlignment="1">
      <alignment horizontal="center" vertical="center"/>
      <protection/>
    </xf>
    <xf numFmtId="1" fontId="11" fillId="0" borderId="38" xfId="57" applyNumberFormat="1" applyFont="1" applyFill="1" applyBorder="1" applyAlignment="1">
      <alignment horizontal="center" vertical="center"/>
      <protection/>
    </xf>
    <xf numFmtId="1" fontId="11" fillId="0" borderId="26" xfId="57" applyNumberFormat="1" applyFont="1" applyFill="1" applyBorder="1" applyAlignment="1">
      <alignment horizontal="center" vertical="center"/>
      <protection/>
    </xf>
    <xf numFmtId="9" fontId="11" fillId="0" borderId="16" xfId="57" applyNumberFormat="1" applyFont="1" applyFill="1" applyBorder="1" applyAlignment="1">
      <alignment horizontal="center" vertical="center"/>
      <protection/>
    </xf>
    <xf numFmtId="3" fontId="11" fillId="0" borderId="38" xfId="57" applyNumberFormat="1" applyFont="1" applyFill="1" applyBorder="1" applyAlignment="1">
      <alignment horizontal="center" vertical="center"/>
      <protection/>
    </xf>
    <xf numFmtId="0" fontId="11" fillId="0" borderId="18" xfId="57" applyFont="1" applyFill="1" applyBorder="1" applyAlignment="1">
      <alignment vertical="center" wrapText="1"/>
      <protection/>
    </xf>
    <xf numFmtId="1" fontId="11" fillId="0" borderId="28" xfId="57" applyNumberFormat="1" applyFont="1" applyFill="1" applyBorder="1" applyAlignment="1">
      <alignment horizontal="center" vertical="center"/>
      <protection/>
    </xf>
    <xf numFmtId="1" fontId="11" fillId="0" borderId="20" xfId="57" applyNumberFormat="1" applyFont="1" applyFill="1" applyBorder="1" applyAlignment="1">
      <alignment horizontal="center" vertical="center"/>
      <protection/>
    </xf>
    <xf numFmtId="1" fontId="11" fillId="0" borderId="34" xfId="57" applyNumberFormat="1" applyFont="1" applyFill="1" applyBorder="1" applyAlignment="1">
      <alignment horizontal="center" vertical="center"/>
      <protection/>
    </xf>
    <xf numFmtId="1" fontId="11" fillId="0" borderId="27" xfId="57" applyNumberFormat="1" applyFont="1" applyFill="1" applyBorder="1" applyAlignment="1">
      <alignment horizontal="center" vertical="center"/>
      <protection/>
    </xf>
    <xf numFmtId="9" fontId="11" fillId="0" borderId="28" xfId="57" applyNumberFormat="1" applyFont="1" applyFill="1" applyBorder="1" applyAlignment="1">
      <alignment horizontal="center" vertical="center"/>
      <protection/>
    </xf>
    <xf numFmtId="3" fontId="11" fillId="0" borderId="27" xfId="57" applyNumberFormat="1" applyFont="1" applyFill="1" applyBorder="1" applyAlignment="1">
      <alignment horizontal="center" vertical="center"/>
      <protection/>
    </xf>
    <xf numFmtId="0" fontId="11" fillId="0" borderId="39" xfId="57" applyFont="1" applyFill="1" applyBorder="1" applyAlignment="1">
      <alignment vertical="center" wrapText="1"/>
      <protection/>
    </xf>
    <xf numFmtId="1" fontId="11" fillId="0" borderId="19" xfId="57" applyNumberFormat="1" applyFont="1" applyFill="1" applyBorder="1" applyAlignment="1">
      <alignment horizontal="center" vertical="center"/>
      <protection/>
    </xf>
    <xf numFmtId="3" fontId="11" fillId="0" borderId="26" xfId="57" applyNumberFormat="1" applyFont="1" applyFill="1" applyBorder="1" applyAlignment="1">
      <alignment horizontal="center" vertical="center"/>
      <protection/>
    </xf>
    <xf numFmtId="0" fontId="11" fillId="0" borderId="15" xfId="57" applyFont="1" applyFill="1" applyBorder="1" applyAlignment="1">
      <alignment vertical="center" wrapText="1"/>
      <protection/>
    </xf>
    <xf numFmtId="1" fontId="11" fillId="0" borderId="32" xfId="57" applyNumberFormat="1" applyFont="1" applyFill="1" applyBorder="1" applyAlignment="1">
      <alignment horizontal="center" vertical="center"/>
      <protection/>
    </xf>
    <xf numFmtId="1" fontId="11" fillId="0" borderId="17" xfId="57" applyNumberFormat="1" applyFont="1" applyFill="1" applyBorder="1" applyAlignment="1">
      <alignment horizontal="center" vertical="center"/>
      <protection/>
    </xf>
    <xf numFmtId="0" fontId="1" fillId="0" borderId="0" xfId="57" applyFont="1" applyFill="1" applyBorder="1" applyAlignment="1">
      <alignment wrapText="1"/>
      <protection/>
    </xf>
    <xf numFmtId="0" fontId="11" fillId="0" borderId="40" xfId="57" applyFont="1" applyFill="1" applyBorder="1" applyAlignment="1">
      <alignment horizontal="center" wrapText="1"/>
      <protection/>
    </xf>
    <xf numFmtId="0" fontId="11" fillId="0" borderId="41" xfId="57" applyFont="1" applyFill="1" applyBorder="1" applyAlignment="1">
      <alignment horizontal="center" wrapText="1"/>
      <protection/>
    </xf>
    <xf numFmtId="0" fontId="11" fillId="0" borderId="42" xfId="57" applyFont="1" applyFill="1" applyBorder="1" applyAlignment="1">
      <alignment horizontal="center" wrapText="1"/>
      <protection/>
    </xf>
    <xf numFmtId="0" fontId="11" fillId="0" borderId="43" xfId="57" applyFont="1" applyFill="1" applyBorder="1" applyAlignment="1">
      <alignment horizontal="center" wrapText="1"/>
      <protection/>
    </xf>
    <xf numFmtId="0" fontId="11" fillId="0" borderId="44" xfId="57" applyFont="1" applyFill="1" applyBorder="1" applyAlignment="1">
      <alignment horizontal="center" wrapText="1"/>
      <protection/>
    </xf>
    <xf numFmtId="0" fontId="6" fillId="0" borderId="0" xfId="57" applyFont="1" applyFill="1" applyAlignment="1">
      <alignment/>
      <protection/>
    </xf>
    <xf numFmtId="0" fontId="6" fillId="0" borderId="0" xfId="57" applyFont="1" applyFill="1" applyBorder="1" applyAlignment="1">
      <alignment/>
      <protection/>
    </xf>
    <xf numFmtId="0" fontId="6" fillId="0" borderId="0" xfId="57" applyFont="1" applyFill="1" applyBorder="1" applyAlignment="1">
      <alignment horizontal="center"/>
      <protection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45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left" vertical="center" wrapText="1"/>
      <protection/>
    </xf>
    <xf numFmtId="0" fontId="2" fillId="0" borderId="46" xfId="57" applyFont="1" applyFill="1" applyBorder="1" applyAlignment="1">
      <alignment horizontal="center" vertical="center" wrapText="1"/>
      <protection/>
    </xf>
    <xf numFmtId="0" fontId="2" fillId="0" borderId="45" xfId="57" applyFont="1" applyFill="1" applyBorder="1" applyAlignment="1">
      <alignment horizontal="center" vertical="center" wrapText="1"/>
      <protection/>
    </xf>
    <xf numFmtId="0" fontId="2" fillId="0" borderId="47" xfId="57" applyFont="1" applyFill="1" applyBorder="1" applyAlignment="1">
      <alignment horizontal="center" vertical="center" wrapText="1"/>
      <protection/>
    </xf>
    <xf numFmtId="0" fontId="2" fillId="0" borderId="44" xfId="57" applyFont="1" applyFill="1" applyBorder="1" applyAlignment="1">
      <alignment horizontal="center" vertical="center"/>
      <protection/>
    </xf>
    <xf numFmtId="0" fontId="2" fillId="0" borderId="41" xfId="57" applyFont="1" applyFill="1" applyBorder="1" applyAlignment="1">
      <alignment horizontal="center" vertical="center"/>
      <protection/>
    </xf>
    <xf numFmtId="0" fontId="2" fillId="0" borderId="43" xfId="57" applyFont="1" applyFill="1" applyBorder="1" applyAlignment="1">
      <alignment horizontal="center" vertical="center"/>
      <protection/>
    </xf>
    <xf numFmtId="0" fontId="11" fillId="0" borderId="35" xfId="57" applyFont="1" applyFill="1" applyBorder="1" applyAlignment="1">
      <alignment horizontal="center" wrapText="1"/>
      <protection/>
    </xf>
    <xf numFmtId="0" fontId="11" fillId="0" borderId="48" xfId="57" applyFont="1" applyFill="1" applyBorder="1" applyAlignment="1">
      <alignment horizontal="center" wrapText="1"/>
      <protection/>
    </xf>
    <xf numFmtId="0" fontId="11" fillId="0" borderId="49" xfId="57" applyFont="1" applyFill="1" applyBorder="1" applyAlignment="1">
      <alignment horizontal="center" wrapText="1"/>
      <protection/>
    </xf>
    <xf numFmtId="0" fontId="2" fillId="0" borderId="50" xfId="57" applyFont="1" applyFill="1" applyBorder="1" applyAlignment="1">
      <alignment horizontal="center" vertical="center" wrapText="1"/>
      <protection/>
    </xf>
    <xf numFmtId="0" fontId="0" fillId="0" borderId="0" xfId="57" applyBorder="1" applyAlignment="1">
      <alignment horizontal="center" vertical="center" wrapText="1"/>
      <protection/>
    </xf>
    <xf numFmtId="0" fontId="0" fillId="0" borderId="24" xfId="57" applyBorder="1" applyAlignment="1">
      <alignment horizontal="center" vertical="center" wrapText="1"/>
      <protection/>
    </xf>
    <xf numFmtId="0" fontId="12" fillId="0" borderId="51" xfId="57" applyFont="1" applyFill="1" applyBorder="1" applyAlignment="1">
      <alignment horizontal="center" vertical="center" wrapText="1"/>
      <protection/>
    </xf>
    <xf numFmtId="0" fontId="13" fillId="0" borderId="52" xfId="57" applyFont="1" applyBorder="1" applyAlignment="1">
      <alignment horizontal="center" vertical="center"/>
      <protection/>
    </xf>
    <xf numFmtId="166" fontId="2" fillId="0" borderId="46" xfId="0" applyNumberFormat="1" applyFont="1" applyFill="1" applyBorder="1" applyAlignment="1">
      <alignment horizontal="center" vertical="center" wrapText="1"/>
    </xf>
    <xf numFmtId="166" fontId="2" fillId="0" borderId="45" xfId="0" applyNumberFormat="1" applyFont="1" applyFill="1" applyBorder="1" applyAlignment="1">
      <alignment horizontal="center" vertical="center" wrapText="1"/>
    </xf>
    <xf numFmtId="166" fontId="2" fillId="0" borderId="47" xfId="0" applyNumberFormat="1" applyFont="1" applyFill="1" applyBorder="1" applyAlignment="1">
      <alignment horizontal="center" vertical="center" wrapText="1"/>
    </xf>
    <xf numFmtId="166" fontId="2" fillId="0" borderId="50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166" fontId="2" fillId="0" borderId="24" xfId="0" applyNumberFormat="1" applyFont="1" applyFill="1" applyBorder="1" applyAlignment="1">
      <alignment horizontal="center" vertical="center" wrapText="1"/>
    </xf>
    <xf numFmtId="166" fontId="2" fillId="0" borderId="44" xfId="0" applyNumberFormat="1" applyFont="1" applyFill="1" applyBorder="1" applyAlignment="1">
      <alignment horizontal="center" vertical="center"/>
    </xf>
    <xf numFmtId="166" fontId="2" fillId="0" borderId="41" xfId="0" applyNumberFormat="1" applyFont="1" applyFill="1" applyBorder="1" applyAlignment="1">
      <alignment horizontal="center" vertical="center"/>
    </xf>
    <xf numFmtId="166" fontId="2" fillId="0" borderId="43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1" fillId="0" borderId="45" xfId="0" applyFont="1" applyFill="1" applyBorder="1" applyAlignment="1">
      <alignment wrapText="1"/>
    </xf>
    <xf numFmtId="0" fontId="0" fillId="0" borderId="45" xfId="0" applyBorder="1" applyAlignment="1">
      <alignment wrapText="1"/>
    </xf>
    <xf numFmtId="0" fontId="11" fillId="0" borderId="35" xfId="0" applyFont="1" applyFill="1" applyBorder="1" applyAlignment="1">
      <alignment horizontal="center"/>
    </xf>
    <xf numFmtId="0" fontId="11" fillId="0" borderId="49" xfId="0" applyFont="1" applyFill="1" applyBorder="1" applyAlignment="1">
      <alignment horizontal="center"/>
    </xf>
    <xf numFmtId="1" fontId="11" fillId="0" borderId="35" xfId="0" applyNumberFormat="1" applyFont="1" applyFill="1" applyBorder="1" applyAlignment="1">
      <alignment horizontal="center"/>
    </xf>
    <xf numFmtId="1" fontId="11" fillId="0" borderId="48" xfId="0" applyNumberFormat="1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 horizontal="center"/>
    </xf>
    <xf numFmtId="0" fontId="11" fillId="0" borderId="48" xfId="0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1" fillId="0" borderId="51" xfId="0" applyFont="1" applyFill="1" applyBorder="1" applyAlignment="1">
      <alignment horizontal="center" wrapText="1"/>
    </xf>
    <xf numFmtId="0" fontId="11" fillId="0" borderId="39" xfId="0" applyFont="1" applyFill="1" applyBorder="1" applyAlignment="1">
      <alignment horizontal="center" wrapText="1"/>
    </xf>
    <xf numFmtId="0" fontId="1" fillId="0" borderId="53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3</xdr:col>
      <xdr:colOff>0</xdr:colOff>
      <xdr:row>26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525" y="0"/>
          <a:ext cx="8229600" cy="5895975"/>
        </a:xfrm>
        <a:prstGeom prst="rect">
          <a:avLst/>
        </a:prstGeom>
        <a:noFill/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32.7109375" style="30" customWidth="1"/>
    <col min="2" max="2" width="64.140625" style="30" customWidth="1"/>
    <col min="3" max="3" width="26.7109375" style="30" customWidth="1"/>
    <col min="4" max="4" width="16.57421875" style="8" customWidth="1"/>
    <col min="5" max="5" width="21.421875" style="8" customWidth="1"/>
    <col min="6" max="6" width="11.57421875" style="8" customWidth="1"/>
    <col min="7" max="7" width="10.421875" style="8" customWidth="1"/>
    <col min="8" max="9" width="9.140625" style="8" customWidth="1"/>
    <col min="10" max="10" width="11.00390625" style="8" customWidth="1"/>
    <col min="11" max="16384" width="9.140625" style="8" customWidth="1"/>
  </cols>
  <sheetData>
    <row r="1" spans="1:3" ht="41.25" customHeight="1">
      <c r="A1" s="124"/>
      <c r="B1" s="124"/>
      <c r="C1" s="124"/>
    </row>
    <row r="2" spans="1:3" ht="18.75" customHeight="1">
      <c r="A2" s="125"/>
      <c r="B2" s="125"/>
      <c r="C2" s="125"/>
    </row>
    <row r="3" spans="1:3" ht="18.75" customHeight="1">
      <c r="A3" s="125" t="s">
        <v>44</v>
      </c>
      <c r="B3" s="125"/>
      <c r="C3" s="125"/>
    </row>
    <row r="4" spans="1:3" ht="9" customHeight="1">
      <c r="A4" s="125"/>
      <c r="B4" s="125"/>
      <c r="C4" s="125"/>
    </row>
    <row r="5" spans="1:3" ht="15.75" customHeight="1">
      <c r="A5" s="125" t="s">
        <v>55</v>
      </c>
      <c r="B5" s="125"/>
      <c r="C5" s="125"/>
    </row>
    <row r="6" spans="1:3" ht="15.75" customHeight="1">
      <c r="A6" s="27"/>
      <c r="B6" s="27"/>
      <c r="C6" s="27"/>
    </row>
    <row r="7" spans="1:3" ht="18.75">
      <c r="A7" s="126"/>
      <c r="B7" s="126"/>
      <c r="C7" s="126"/>
    </row>
    <row r="8" spans="1:3" ht="18.75">
      <c r="A8" s="32"/>
      <c r="B8" s="32"/>
      <c r="C8" s="32"/>
    </row>
    <row r="9" spans="1:15" ht="18.75">
      <c r="A9" s="125" t="s">
        <v>21</v>
      </c>
      <c r="B9" s="125"/>
      <c r="C9" s="125"/>
      <c r="N9" s="20"/>
      <c r="O9" s="20"/>
    </row>
    <row r="10" spans="1:3" ht="18.75">
      <c r="A10" s="32"/>
      <c r="B10" s="32"/>
      <c r="C10" s="32"/>
    </row>
    <row r="11" spans="2:3" ht="18.75">
      <c r="B11" s="23" t="s">
        <v>45</v>
      </c>
      <c r="C11" s="28"/>
    </row>
    <row r="12" spans="1:3" ht="18.75">
      <c r="A12" s="32"/>
      <c r="B12" s="28"/>
      <c r="C12" s="32"/>
    </row>
    <row r="13" spans="2:3" ht="18.75">
      <c r="B13" s="23"/>
      <c r="C13" s="23"/>
    </row>
    <row r="14" spans="1:3" ht="18.75">
      <c r="A14" s="22"/>
      <c r="B14" s="23" t="s">
        <v>46</v>
      </c>
      <c r="C14" s="32"/>
    </row>
    <row r="15" ht="18.75">
      <c r="C15" s="23"/>
    </row>
    <row r="16" spans="1:3" ht="18.75">
      <c r="A16" s="27"/>
      <c r="C16" s="32"/>
    </row>
    <row r="17" spans="2:3" ht="18.75">
      <c r="B17" s="23" t="s">
        <v>47</v>
      </c>
      <c r="C17" s="23"/>
    </row>
    <row r="18" spans="1:3" ht="18.75">
      <c r="A18" s="27"/>
      <c r="C18" s="32"/>
    </row>
    <row r="19" ht="18.75">
      <c r="C19" s="23"/>
    </row>
    <row r="20" spans="1:3" ht="15.75">
      <c r="A20" s="31"/>
      <c r="B20" s="31"/>
      <c r="C20" s="31"/>
    </row>
    <row r="21" spans="1:3" ht="15.75">
      <c r="A21" s="31"/>
      <c r="B21" s="31"/>
      <c r="C21" s="31"/>
    </row>
    <row r="22" spans="1:3" ht="15.75">
      <c r="A22" s="31"/>
      <c r="B22" s="31"/>
      <c r="C22" s="31"/>
    </row>
    <row r="23" spans="1:3" ht="15.75">
      <c r="A23" s="31"/>
      <c r="B23" s="31"/>
      <c r="C23" s="31"/>
    </row>
    <row r="24" spans="1:3" ht="12.75">
      <c r="A24" s="29"/>
      <c r="B24" s="29"/>
      <c r="C24" s="29"/>
    </row>
    <row r="25" spans="1:3" ht="12.75">
      <c r="A25" s="29"/>
      <c r="B25" s="29"/>
      <c r="C25" s="29"/>
    </row>
    <row r="26" spans="1:3" s="2" customFormat="1" ht="12.75" customHeight="1">
      <c r="A26" s="33"/>
      <c r="B26" s="29"/>
      <c r="C26" s="29"/>
    </row>
    <row r="27" spans="1:3" s="2" customFormat="1" ht="21.75" customHeight="1">
      <c r="A27" s="29" t="s">
        <v>37</v>
      </c>
      <c r="B27" s="29"/>
      <c r="C27" s="29" t="s">
        <v>56</v>
      </c>
    </row>
    <row r="28" spans="1:4" ht="12.75" customHeight="1">
      <c r="A28" s="29" t="s">
        <v>36</v>
      </c>
      <c r="B28" s="29"/>
      <c r="C28" s="21"/>
      <c r="D28" s="64"/>
    </row>
    <row r="29" spans="2:4" ht="12.75">
      <c r="B29" s="29"/>
      <c r="C29" s="29"/>
      <c r="D29" s="2"/>
    </row>
    <row r="30" spans="1:3" ht="12.75">
      <c r="A30" s="8"/>
      <c r="B30" s="8"/>
      <c r="C30" s="8"/>
    </row>
  </sheetData>
  <sheetProtection/>
  <mergeCells count="7">
    <mergeCell ref="A1:C1"/>
    <mergeCell ref="A2:C2"/>
    <mergeCell ref="A7:C7"/>
    <mergeCell ref="A9:C9"/>
    <mergeCell ref="A3:C3"/>
    <mergeCell ref="A4:C4"/>
    <mergeCell ref="A5:C5"/>
  </mergeCells>
  <printOptions horizontalCentered="1" verticalCentered="1"/>
  <pageMargins left="0.7" right="0.7" top="0.82" bottom="0.37" header="0.29" footer="0.2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="80" zoomScaleNormal="80" zoomScalePageLayoutView="0" workbookViewId="0" topLeftCell="A1">
      <selection activeCell="B9" sqref="B9"/>
    </sheetView>
  </sheetViews>
  <sheetFormatPr defaultColWidth="9.140625" defaultRowHeight="12.75"/>
  <cols>
    <col min="1" max="1" width="27.140625" style="86" customWidth="1"/>
    <col min="2" max="5" width="8.140625" style="86" customWidth="1"/>
    <col min="6" max="7" width="9.140625" style="86" customWidth="1"/>
    <col min="8" max="8" width="8.57421875" style="86" customWidth="1"/>
    <col min="9" max="9" width="8.28125" style="86" customWidth="1"/>
    <col min="10" max="10" width="7.7109375" style="86" customWidth="1"/>
    <col min="11" max="11" width="11.421875" style="86" customWidth="1"/>
    <col min="12" max="12" width="8.00390625" style="86" customWidth="1"/>
    <col min="13" max="13" width="9.8515625" style="86" customWidth="1"/>
    <col min="14" max="16384" width="9.140625" style="86" customWidth="1"/>
  </cols>
  <sheetData>
    <row r="1" spans="1:14" s="121" customFormat="1" ht="18.75" customHeight="1">
      <c r="A1" s="129" t="s">
        <v>44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23"/>
      <c r="N1" s="122"/>
    </row>
    <row r="2" spans="1:14" s="121" customFormat="1" ht="18.75" customHeight="1">
      <c r="A2" s="138" t="s">
        <v>55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40"/>
      <c r="M2" s="123"/>
      <c r="N2" s="122"/>
    </row>
    <row r="3" spans="1:14" s="121" customFormat="1" ht="18.75" customHeight="1" thickBot="1">
      <c r="A3" s="132" t="s">
        <v>48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4"/>
      <c r="M3" s="123"/>
      <c r="N3" s="122"/>
    </row>
    <row r="4" spans="1:14" ht="29.25" customHeight="1">
      <c r="A4" s="141" t="s">
        <v>58</v>
      </c>
      <c r="B4" s="135" t="s">
        <v>32</v>
      </c>
      <c r="C4" s="136"/>
      <c r="D4" s="137"/>
      <c r="E4" s="135" t="s">
        <v>3</v>
      </c>
      <c r="F4" s="136"/>
      <c r="G4" s="137"/>
      <c r="H4" s="135" t="s">
        <v>30</v>
      </c>
      <c r="I4" s="136"/>
      <c r="J4" s="136"/>
      <c r="K4" s="136"/>
      <c r="L4" s="137"/>
      <c r="M4" s="87"/>
      <c r="N4" s="87"/>
    </row>
    <row r="5" spans="1:14" ht="33" customHeight="1" thickBot="1">
      <c r="A5" s="142"/>
      <c r="B5" s="120" t="s">
        <v>14</v>
      </c>
      <c r="C5" s="117" t="s">
        <v>2</v>
      </c>
      <c r="D5" s="119" t="s">
        <v>1</v>
      </c>
      <c r="E5" s="117" t="s">
        <v>14</v>
      </c>
      <c r="F5" s="117" t="s">
        <v>2</v>
      </c>
      <c r="G5" s="119" t="s">
        <v>1</v>
      </c>
      <c r="H5" s="117" t="s">
        <v>5</v>
      </c>
      <c r="I5" s="118" t="s">
        <v>4</v>
      </c>
      <c r="J5" s="117" t="s">
        <v>6</v>
      </c>
      <c r="K5" s="117" t="s">
        <v>42</v>
      </c>
      <c r="L5" s="116" t="s">
        <v>15</v>
      </c>
      <c r="M5" s="115"/>
      <c r="N5" s="87"/>
    </row>
    <row r="6" spans="1:14" s="89" customFormat="1" ht="34.5" customHeight="1">
      <c r="A6" s="112" t="s">
        <v>51</v>
      </c>
      <c r="B6" s="114">
        <v>155</v>
      </c>
      <c r="C6" s="99">
        <v>121</v>
      </c>
      <c r="D6" s="100">
        <f>(C6/B6)</f>
        <v>0.7806451612903226</v>
      </c>
      <c r="E6" s="99">
        <v>40</v>
      </c>
      <c r="F6" s="111">
        <v>62</v>
      </c>
      <c r="G6" s="100">
        <f>+F6/E6</f>
        <v>1.55</v>
      </c>
      <c r="H6" s="114">
        <v>3</v>
      </c>
      <c r="I6" s="98">
        <v>3</v>
      </c>
      <c r="J6" s="99">
        <v>57</v>
      </c>
      <c r="K6" s="113">
        <v>0</v>
      </c>
      <c r="L6" s="97">
        <v>0</v>
      </c>
      <c r="M6" s="88"/>
      <c r="N6" s="90"/>
    </row>
    <row r="7" spans="1:13" ht="34.5" customHeight="1">
      <c r="A7" s="102" t="s">
        <v>41</v>
      </c>
      <c r="B7" s="114">
        <v>110</v>
      </c>
      <c r="C7" s="99">
        <v>113</v>
      </c>
      <c r="D7" s="100">
        <f>+IF(B7&gt;0,C7/B7,0)</f>
        <v>1.0272727272727273</v>
      </c>
      <c r="E7" s="99">
        <v>66</v>
      </c>
      <c r="F7" s="111">
        <v>49</v>
      </c>
      <c r="G7" s="100">
        <f>+IF(E7&gt;0,F7/E7,0)</f>
        <v>0.7424242424242424</v>
      </c>
      <c r="H7" s="114">
        <v>4</v>
      </c>
      <c r="I7" s="98">
        <v>0</v>
      </c>
      <c r="J7" s="99">
        <v>45</v>
      </c>
      <c r="K7" s="113">
        <v>0</v>
      </c>
      <c r="L7" s="97">
        <v>0</v>
      </c>
      <c r="M7" s="87"/>
    </row>
    <row r="8" spans="1:13" ht="34.5" customHeight="1">
      <c r="A8" s="102" t="s">
        <v>43</v>
      </c>
      <c r="B8" s="114">
        <v>148</v>
      </c>
      <c r="C8" s="99">
        <v>193</v>
      </c>
      <c r="D8" s="100">
        <f aca="true" t="shared" si="0" ref="D8:D15">(C8/B8)</f>
        <v>1.304054054054054</v>
      </c>
      <c r="E8" s="99" t="s">
        <v>40</v>
      </c>
      <c r="F8" s="111">
        <v>142</v>
      </c>
      <c r="G8" s="100" t="s">
        <v>40</v>
      </c>
      <c r="H8" s="114">
        <v>26</v>
      </c>
      <c r="I8" s="98">
        <v>91</v>
      </c>
      <c r="J8" s="99">
        <v>48</v>
      </c>
      <c r="K8" s="113">
        <v>4</v>
      </c>
      <c r="L8" s="97">
        <v>0</v>
      </c>
      <c r="M8" s="87"/>
    </row>
    <row r="9" spans="1:14" s="89" customFormat="1" ht="34.5" customHeight="1">
      <c r="A9" s="102" t="s">
        <v>57</v>
      </c>
      <c r="B9" s="110"/>
      <c r="C9" s="106">
        <v>35</v>
      </c>
      <c r="D9" s="100"/>
      <c r="E9" s="99"/>
      <c r="F9" s="111">
        <v>35</v>
      </c>
      <c r="G9" s="100">
        <f>+IF(E9&gt;0,F9/E9,0)</f>
        <v>0</v>
      </c>
      <c r="H9" s="110">
        <v>0</v>
      </c>
      <c r="I9" s="105">
        <v>25</v>
      </c>
      <c r="J9" s="106">
        <v>14</v>
      </c>
      <c r="K9" s="104">
        <v>0</v>
      </c>
      <c r="L9" s="103">
        <v>0</v>
      </c>
      <c r="M9" s="88"/>
      <c r="N9" s="90"/>
    </row>
    <row r="10" spans="1:13" ht="34.5" customHeight="1">
      <c r="A10" s="102" t="s">
        <v>53</v>
      </c>
      <c r="B10" s="110">
        <v>400</v>
      </c>
      <c r="C10" s="106">
        <v>252</v>
      </c>
      <c r="D10" s="100">
        <f t="shared" si="0"/>
        <v>0.63</v>
      </c>
      <c r="E10" s="99">
        <v>185</v>
      </c>
      <c r="F10" s="111">
        <v>100</v>
      </c>
      <c r="G10" s="100">
        <f>+IF(E10&gt;0,F10/E10,0)</f>
        <v>0.5405405405405406</v>
      </c>
      <c r="H10" s="110">
        <v>2</v>
      </c>
      <c r="I10" s="105">
        <v>0</v>
      </c>
      <c r="J10" s="106">
        <v>99</v>
      </c>
      <c r="K10" s="104">
        <v>0</v>
      </c>
      <c r="L10" s="103">
        <v>1</v>
      </c>
      <c r="M10" s="87"/>
    </row>
    <row r="11" spans="1:14" s="89" customFormat="1" ht="34.5" customHeight="1">
      <c r="A11" s="112" t="s">
        <v>54</v>
      </c>
      <c r="B11" s="110">
        <v>288</v>
      </c>
      <c r="C11" s="106">
        <v>283</v>
      </c>
      <c r="D11" s="100">
        <f t="shared" si="0"/>
        <v>0.9826388888888888</v>
      </c>
      <c r="E11" s="99">
        <v>169</v>
      </c>
      <c r="F11" s="111">
        <v>281</v>
      </c>
      <c r="G11" s="100">
        <f>+F11/E11</f>
        <v>1.6627218934911243</v>
      </c>
      <c r="H11" s="110">
        <v>0</v>
      </c>
      <c r="I11" s="105">
        <v>0</v>
      </c>
      <c r="J11" s="106">
        <v>248</v>
      </c>
      <c r="K11" s="104">
        <v>131</v>
      </c>
      <c r="L11" s="103">
        <v>0</v>
      </c>
      <c r="M11" s="88"/>
      <c r="N11" s="90"/>
    </row>
    <row r="12" spans="1:14" s="89" customFormat="1" ht="34.5" customHeight="1">
      <c r="A12" s="112" t="s">
        <v>38</v>
      </c>
      <c r="B12" s="110">
        <v>150</v>
      </c>
      <c r="C12" s="106">
        <v>63</v>
      </c>
      <c r="D12" s="100">
        <f t="shared" si="0"/>
        <v>0.42</v>
      </c>
      <c r="E12" s="99">
        <v>50</v>
      </c>
      <c r="F12" s="111">
        <v>24</v>
      </c>
      <c r="G12" s="100">
        <f>+F12/E12</f>
        <v>0.48</v>
      </c>
      <c r="H12" s="110">
        <v>0</v>
      </c>
      <c r="I12" s="105">
        <v>1</v>
      </c>
      <c r="J12" s="106">
        <v>23</v>
      </c>
      <c r="K12" s="104">
        <v>0</v>
      </c>
      <c r="L12" s="103">
        <v>0</v>
      </c>
      <c r="M12" s="88"/>
      <c r="N12" s="90"/>
    </row>
    <row r="13" spans="1:14" s="89" customFormat="1" ht="34.5" customHeight="1">
      <c r="A13" s="109" t="s">
        <v>52</v>
      </c>
      <c r="B13" s="99">
        <v>400</v>
      </c>
      <c r="C13" s="104">
        <v>76</v>
      </c>
      <c r="D13" s="107">
        <f t="shared" si="0"/>
        <v>0.19</v>
      </c>
      <c r="E13" s="106">
        <v>122</v>
      </c>
      <c r="F13" s="108">
        <v>25</v>
      </c>
      <c r="G13" s="100">
        <f>+F13/E13</f>
        <v>0.20491803278688525</v>
      </c>
      <c r="H13" s="106">
        <v>0</v>
      </c>
      <c r="I13" s="105">
        <v>0</v>
      </c>
      <c r="J13" s="105">
        <v>25</v>
      </c>
      <c r="K13" s="104">
        <v>0</v>
      </c>
      <c r="L13" s="103">
        <v>0</v>
      </c>
      <c r="M13" s="88"/>
      <c r="N13" s="90"/>
    </row>
    <row r="14" spans="1:14" s="89" customFormat="1" ht="29.25" customHeight="1" thickBot="1">
      <c r="A14" s="102" t="s">
        <v>39</v>
      </c>
      <c r="B14" s="99">
        <v>323</v>
      </c>
      <c r="C14" s="98">
        <v>226</v>
      </c>
      <c r="D14" s="100">
        <f t="shared" si="0"/>
        <v>0.6996904024767802</v>
      </c>
      <c r="E14" s="99">
        <v>323</v>
      </c>
      <c r="F14" s="101">
        <v>226</v>
      </c>
      <c r="G14" s="100">
        <f>+F14/E14</f>
        <v>0.6996904024767802</v>
      </c>
      <c r="H14" s="99">
        <v>1</v>
      </c>
      <c r="I14" s="98">
        <v>0</v>
      </c>
      <c r="J14" s="98">
        <v>226</v>
      </c>
      <c r="K14" s="98">
        <v>4</v>
      </c>
      <c r="L14" s="97">
        <v>1</v>
      </c>
      <c r="M14" s="88"/>
      <c r="N14" s="90"/>
    </row>
    <row r="15" spans="1:14" s="89" customFormat="1" ht="29.25" customHeight="1" thickBot="1">
      <c r="A15" s="96" t="s">
        <v>0</v>
      </c>
      <c r="B15" s="94">
        <f>SUM(B6:B14)</f>
        <v>1974</v>
      </c>
      <c r="C15" s="94">
        <f>SUM(C6:C14)</f>
        <v>1362</v>
      </c>
      <c r="D15" s="95">
        <f t="shared" si="0"/>
        <v>0.6899696048632219</v>
      </c>
      <c r="E15" s="94">
        <f>SUM(E6:E14)</f>
        <v>955</v>
      </c>
      <c r="F15" s="92">
        <f>SUM(F6:F14)</f>
        <v>944</v>
      </c>
      <c r="G15" s="95">
        <f>+F15/E15</f>
        <v>0.9884816753926702</v>
      </c>
      <c r="H15" s="94">
        <f>SUM(H6:H14)</f>
        <v>36</v>
      </c>
      <c r="I15" s="93">
        <f>SUM(I6:I14)</f>
        <v>120</v>
      </c>
      <c r="J15" s="92">
        <f>SUM(J6:J14)</f>
        <v>785</v>
      </c>
      <c r="K15" s="92">
        <f>SUM(K6:K14)</f>
        <v>139</v>
      </c>
      <c r="L15" s="91">
        <f>SUM(L6:L14)</f>
        <v>2</v>
      </c>
      <c r="M15" s="88"/>
      <c r="N15" s="90"/>
    </row>
    <row r="16" spans="1:14" s="89" customFormat="1" ht="29.25" customHeight="1">
      <c r="A16" s="127" t="s">
        <v>31</v>
      </c>
      <c r="B16" s="127"/>
      <c r="C16" s="127"/>
      <c r="D16" s="127"/>
      <c r="E16" s="127"/>
      <c r="F16" s="127"/>
      <c r="G16" s="127"/>
      <c r="H16" s="127"/>
      <c r="I16" s="128"/>
      <c r="J16" s="127"/>
      <c r="K16" s="127"/>
      <c r="L16" s="127"/>
      <c r="M16" s="88"/>
      <c r="N16" s="90"/>
    </row>
    <row r="17" spans="1:14" s="89" customFormat="1" ht="29.25" customHeight="1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8"/>
      <c r="N17" s="90"/>
    </row>
    <row r="18" spans="1:14" s="89" customFormat="1" ht="29.25" customHeight="1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8"/>
      <c r="N18" s="90"/>
    </row>
    <row r="19" ht="13.5" customHeight="1">
      <c r="M19" s="88"/>
    </row>
    <row r="20" ht="22.5" customHeight="1">
      <c r="M20" s="87"/>
    </row>
    <row r="21" ht="26.25" customHeight="1"/>
  </sheetData>
  <sheetProtection/>
  <mergeCells count="8">
    <mergeCell ref="A16:L16"/>
    <mergeCell ref="A1:L1"/>
    <mergeCell ref="A3:L3"/>
    <mergeCell ref="B4:D4"/>
    <mergeCell ref="E4:G4"/>
    <mergeCell ref="H4:L4"/>
    <mergeCell ref="A2:L2"/>
    <mergeCell ref="A4:A5"/>
  </mergeCells>
  <printOptions horizontalCentered="1" verticalCentered="1"/>
  <pageMargins left="0.5" right="0.5" top="0.5" bottom="0.5" header="0.12" footer="0.1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zoomScale="80" zoomScaleNormal="80" zoomScalePageLayoutView="0" workbookViewId="0" topLeftCell="A1">
      <selection activeCell="A18" sqref="A18"/>
    </sheetView>
  </sheetViews>
  <sheetFormatPr defaultColWidth="9.140625" defaultRowHeight="12.75"/>
  <cols>
    <col min="1" max="1" width="28.28125" style="14" customWidth="1"/>
    <col min="2" max="2" width="11.00390625" style="14" customWidth="1"/>
    <col min="3" max="3" width="7.421875" style="36" customWidth="1"/>
    <col min="4" max="4" width="7.28125" style="14" customWidth="1"/>
    <col min="5" max="5" width="8.57421875" style="16" bestFit="1" customWidth="1"/>
    <col min="6" max="6" width="7.57421875" style="17" customWidth="1"/>
    <col min="7" max="7" width="7.8515625" style="17" customWidth="1"/>
    <col min="8" max="8" width="8.57421875" style="14" bestFit="1" customWidth="1"/>
    <col min="9" max="9" width="10.7109375" style="14" customWidth="1"/>
    <col min="10" max="10" width="8.421875" style="14" customWidth="1"/>
    <col min="11" max="11" width="9.28125" style="14" customWidth="1"/>
    <col min="12" max="12" width="11.8515625" style="14" customWidth="1"/>
    <col min="13" max="13" width="11.7109375" style="18" customWidth="1"/>
    <col min="14" max="14" width="8.57421875" style="14" customWidth="1"/>
    <col min="15" max="15" width="9.7109375" style="13" customWidth="1"/>
    <col min="16" max="16384" width="9.140625" style="14" customWidth="1"/>
  </cols>
  <sheetData>
    <row r="1" spans="1:15" ht="17.25" customHeight="1">
      <c r="A1" s="143" t="str">
        <f>+1PartandTrng!A1</f>
        <v>TAB 8 - NATIONAL DISLOCATED WORKER GRANTS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5"/>
      <c r="O1" s="14"/>
    </row>
    <row r="2" spans="1:15" ht="17.25" customHeight="1">
      <c r="A2" s="146" t="str">
        <f>1PartandTrng!$A$2</f>
        <v>FY17 QUARTER ENDING MARCH 31, 2017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8"/>
      <c r="O2" s="14"/>
    </row>
    <row r="3" spans="1:15" ht="17.25" customHeight="1" thickBot="1">
      <c r="A3" s="149" t="s">
        <v>49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1"/>
      <c r="O3" s="14"/>
    </row>
    <row r="4" spans="1:15" ht="42.75" customHeight="1">
      <c r="A4" s="162" t="s">
        <v>58</v>
      </c>
      <c r="B4" s="164" t="s">
        <v>34</v>
      </c>
      <c r="C4" s="161" t="s">
        <v>18</v>
      </c>
      <c r="D4" s="161"/>
      <c r="E4" s="157"/>
      <c r="F4" s="158" t="s">
        <v>19</v>
      </c>
      <c r="G4" s="159"/>
      <c r="H4" s="160"/>
      <c r="I4" s="49" t="s">
        <v>8</v>
      </c>
      <c r="J4" s="156" t="s">
        <v>20</v>
      </c>
      <c r="K4" s="157"/>
      <c r="L4" s="83" t="s">
        <v>24</v>
      </c>
      <c r="M4" s="50" t="s">
        <v>25</v>
      </c>
      <c r="O4" s="14"/>
    </row>
    <row r="5" spans="1:15" ht="33" customHeight="1">
      <c r="A5" s="163"/>
      <c r="B5" s="165"/>
      <c r="C5" s="51" t="s">
        <v>14</v>
      </c>
      <c r="D5" s="52" t="s">
        <v>2</v>
      </c>
      <c r="E5" s="53" t="s">
        <v>7</v>
      </c>
      <c r="F5" s="52" t="s">
        <v>14</v>
      </c>
      <c r="G5" s="51" t="s">
        <v>2</v>
      </c>
      <c r="H5" s="53" t="s">
        <v>7</v>
      </c>
      <c r="I5" s="54" t="s">
        <v>2</v>
      </c>
      <c r="J5" s="52" t="s">
        <v>14</v>
      </c>
      <c r="K5" s="54" t="s">
        <v>2</v>
      </c>
      <c r="L5" s="55" t="s">
        <v>2</v>
      </c>
      <c r="M5" s="56" t="s">
        <v>2</v>
      </c>
      <c r="O5" s="14"/>
    </row>
    <row r="6" spans="1:13" s="12" customFormat="1" ht="34.5" customHeight="1">
      <c r="A6" s="41" t="str">
        <f>+1PartandTrng!A6</f>
        <v>Brockton:  GE-NEA
04/01/2016 - 12/31/2017</v>
      </c>
      <c r="B6" s="66">
        <f>+1PartandTrng!C6</f>
        <v>121</v>
      </c>
      <c r="C6" s="43">
        <f>+1PartandTrng!B6</f>
        <v>155</v>
      </c>
      <c r="D6" s="58">
        <v>51</v>
      </c>
      <c r="E6" s="42">
        <f aca="true" t="shared" si="0" ref="E6:E13">IF(C6&gt;0,D6/C6,0)</f>
        <v>0.32903225806451614</v>
      </c>
      <c r="F6" s="67">
        <f aca="true" t="shared" si="1" ref="F6:F13">+C6*0.88</f>
        <v>136.4</v>
      </c>
      <c r="G6" s="68">
        <v>39</v>
      </c>
      <c r="H6" s="42">
        <f aca="true" t="shared" si="2" ref="H6:H12">IF(F6&gt;0,G6/F6,0)</f>
        <v>0.2859237536656891</v>
      </c>
      <c r="I6" s="44">
        <v>2</v>
      </c>
      <c r="J6" s="57">
        <f>+F6/C6</f>
        <v>0.88</v>
      </c>
      <c r="K6" s="42">
        <f>IF(G6&gt;0,G6/(D6-I6),0)</f>
        <v>0.7959183673469388</v>
      </c>
      <c r="L6" s="59">
        <v>21.69758382642998</v>
      </c>
      <c r="M6" s="73">
        <v>87.10050770192542</v>
      </c>
    </row>
    <row r="7" spans="1:13" s="12" customFormat="1" ht="34.5" customHeight="1">
      <c r="A7" s="41" t="str">
        <f>1PartandTrng!A7</f>
        <v>Greater Lowell Multi NDWG
01/01/2016 - 09/30/2017</v>
      </c>
      <c r="B7" s="66">
        <f>+1PartandTrng!C7</f>
        <v>113</v>
      </c>
      <c r="C7" s="43">
        <f>+1PartandTrng!B7</f>
        <v>110</v>
      </c>
      <c r="D7" s="58">
        <v>101</v>
      </c>
      <c r="E7" s="42">
        <f>IF(C7&gt;0,D7/C7,0)</f>
        <v>0.9181818181818182</v>
      </c>
      <c r="F7" s="67">
        <f>+C7*0.88</f>
        <v>96.8</v>
      </c>
      <c r="G7" s="68">
        <v>80</v>
      </c>
      <c r="H7" s="42">
        <f t="shared" si="2"/>
        <v>0.8264462809917356</v>
      </c>
      <c r="I7" s="44">
        <v>2</v>
      </c>
      <c r="J7" s="57">
        <f>IF(C7&gt;0,F7/C7,0)</f>
        <v>0.88</v>
      </c>
      <c r="K7" s="42">
        <f>IF(G7&gt;0,G7/(D7-I7),0)</f>
        <v>0.8080808080808081</v>
      </c>
      <c r="L7" s="59">
        <v>19.210565705128207</v>
      </c>
      <c r="M7" s="73">
        <v>87.83517115390148</v>
      </c>
    </row>
    <row r="8" spans="1:14" s="12" customFormat="1" ht="34.5" customHeight="1">
      <c r="A8" s="41" t="str">
        <f>1PartandTrng!A8</f>
        <v>Brockton:  Haemonetics
12/01/2013 - 12/31/2016</v>
      </c>
      <c r="B8" s="66">
        <f>+1PartandTrng!C8</f>
        <v>193</v>
      </c>
      <c r="C8" s="43">
        <f>+1PartandTrng!B8</f>
        <v>148</v>
      </c>
      <c r="D8" s="58">
        <v>119</v>
      </c>
      <c r="E8" s="42">
        <f t="shared" si="0"/>
        <v>0.8040540540540541</v>
      </c>
      <c r="F8" s="67">
        <f t="shared" si="1"/>
        <v>130.24</v>
      </c>
      <c r="G8" s="68">
        <v>52</v>
      </c>
      <c r="H8" s="42">
        <f t="shared" si="2"/>
        <v>0.39926289926289926</v>
      </c>
      <c r="I8" s="44">
        <v>6</v>
      </c>
      <c r="J8" s="57">
        <f>+F8/C8</f>
        <v>0.8800000000000001</v>
      </c>
      <c r="K8" s="42">
        <f>IF(G8&gt;0,G8/(D8-I8),0)</f>
        <v>0.46017699115044247</v>
      </c>
      <c r="L8" s="59">
        <v>20.322380952380954</v>
      </c>
      <c r="M8" s="73">
        <v>95.29369325518297</v>
      </c>
      <c r="N8" s="11"/>
    </row>
    <row r="9" spans="1:14" s="12" customFormat="1" ht="34.5" customHeight="1">
      <c r="A9" s="41" t="str">
        <f>1PartandTrng!A9</f>
        <v>GNB:  Hi Liner
07/01/2016 - 06/30/2018</v>
      </c>
      <c r="B9" s="66">
        <f>+1PartandTrng!C9</f>
        <v>35</v>
      </c>
      <c r="C9" s="43">
        <f>+1PartandTrng!B9</f>
        <v>0</v>
      </c>
      <c r="D9" s="58">
        <v>3</v>
      </c>
      <c r="E9" s="42">
        <f t="shared" si="0"/>
        <v>0</v>
      </c>
      <c r="F9" s="67">
        <f>+C9*0.88</f>
        <v>0</v>
      </c>
      <c r="G9" s="68">
        <v>3</v>
      </c>
      <c r="H9" s="42">
        <f>IF(F9&gt;0,G9/F9,0)</f>
        <v>0</v>
      </c>
      <c r="I9" s="44">
        <v>0</v>
      </c>
      <c r="J9" s="57" t="e">
        <f>+F9/C9</f>
        <v>#DIV/0!</v>
      </c>
      <c r="K9" s="42">
        <f>IF(G9&gt;0,G9/(D9-I9),0)</f>
        <v>1</v>
      </c>
      <c r="L9" s="59">
        <v>13.5</v>
      </c>
      <c r="M9" s="73">
        <v>86.2927668550548</v>
      </c>
      <c r="N9" s="11"/>
    </row>
    <row r="10" spans="1:14" s="12" customFormat="1" ht="34.5" customHeight="1">
      <c r="A10" s="41" t="str">
        <f>1PartandTrng!A10</f>
        <v>MSW:  Intel Biotech
10/01/2014 - 09/30/2017</v>
      </c>
      <c r="B10" s="66">
        <f>+1PartandTrng!C10</f>
        <v>252</v>
      </c>
      <c r="C10" s="43">
        <f>+1PartandTrng!B10</f>
        <v>400</v>
      </c>
      <c r="D10" s="58">
        <v>228</v>
      </c>
      <c r="E10" s="42">
        <f t="shared" si="0"/>
        <v>0.57</v>
      </c>
      <c r="F10" s="67">
        <f t="shared" si="1"/>
        <v>352</v>
      </c>
      <c r="G10" s="68">
        <v>175</v>
      </c>
      <c r="H10" s="42">
        <f t="shared" si="2"/>
        <v>0.4971590909090909</v>
      </c>
      <c r="I10" s="44">
        <v>8</v>
      </c>
      <c r="J10" s="57">
        <f>+F10/C10</f>
        <v>0.88</v>
      </c>
      <c r="K10" s="42">
        <f>IF(G10&gt;0,G10/(D10-I10),0)</f>
        <v>0.7954545454545454</v>
      </c>
      <c r="L10" s="59">
        <v>28.694574532281703</v>
      </c>
      <c r="M10" s="73">
        <v>77.36824899184587</v>
      </c>
      <c r="N10" s="11"/>
    </row>
    <row r="11" spans="1:13" s="12" customFormat="1" ht="34.5" customHeight="1">
      <c r="A11" s="41" t="str">
        <f>1PartandTrng!A11</f>
        <v>Hampden:  Job Driven NEG
07/01/2014 - 06/30/2017</v>
      </c>
      <c r="B11" s="66">
        <f>+1PartandTrng!C11</f>
        <v>283</v>
      </c>
      <c r="C11" s="43">
        <f>+1PartandTrng!B11</f>
        <v>288</v>
      </c>
      <c r="D11" s="58">
        <v>249</v>
      </c>
      <c r="E11" s="42">
        <f t="shared" si="0"/>
        <v>0.8645833333333334</v>
      </c>
      <c r="F11" s="67">
        <f t="shared" si="1"/>
        <v>253.44</v>
      </c>
      <c r="G11" s="68">
        <v>207</v>
      </c>
      <c r="H11" s="42">
        <f t="shared" si="2"/>
        <v>0.8167613636363636</v>
      </c>
      <c r="I11" s="44">
        <v>6</v>
      </c>
      <c r="J11" s="57">
        <f>+F11/C11</f>
        <v>0.88</v>
      </c>
      <c r="K11" s="42">
        <f>IF(G11&gt;0,G11/(D11-I11),0)</f>
        <v>0.8518518518518519</v>
      </c>
      <c r="L11" s="59">
        <v>18.185217939954782</v>
      </c>
      <c r="M11" s="73">
        <v>97.24250037587339</v>
      </c>
    </row>
    <row r="12" spans="1:13" s="12" customFormat="1" ht="34.5" customHeight="1">
      <c r="A12" s="41" t="str">
        <f>+1PartandTrng!A12</f>
        <v>LMV:  YOPLAIT
07/01/2015 - 06/30/2017</v>
      </c>
      <c r="B12" s="66">
        <f>+1PartandTrng!C12</f>
        <v>63</v>
      </c>
      <c r="C12" s="45">
        <f>+1PartandTrng!B12</f>
        <v>150</v>
      </c>
      <c r="D12" s="58">
        <v>62</v>
      </c>
      <c r="E12" s="42">
        <f t="shared" si="0"/>
        <v>0.41333333333333333</v>
      </c>
      <c r="F12" s="60">
        <f t="shared" si="1"/>
        <v>132</v>
      </c>
      <c r="G12" s="46">
        <v>47</v>
      </c>
      <c r="H12" s="42">
        <f t="shared" si="2"/>
        <v>0.3560606060606061</v>
      </c>
      <c r="I12" s="82">
        <v>0</v>
      </c>
      <c r="J12" s="57">
        <f>F12/C12</f>
        <v>0.88</v>
      </c>
      <c r="K12" s="85">
        <f>IF(G12&gt;0,G12/(D12-I12),0)</f>
        <v>0.7580645161290323</v>
      </c>
      <c r="L12" s="59">
        <v>16.687903304286284</v>
      </c>
      <c r="M12" s="73">
        <v>80.32636611560083</v>
      </c>
    </row>
    <row r="13" spans="1:13" s="12" customFormat="1" ht="34.5" customHeight="1">
      <c r="A13" s="41" t="str">
        <f>1PartandTrng!A13</f>
        <v>MSW:  Retail Tech
07/01/2016 - 06/30/2018</v>
      </c>
      <c r="B13" s="66">
        <f>+1PartandTrng!C13</f>
        <v>76</v>
      </c>
      <c r="C13" s="45">
        <f>+1PartandTrng!B13</f>
        <v>400</v>
      </c>
      <c r="D13" s="58">
        <v>38</v>
      </c>
      <c r="E13" s="42">
        <f t="shared" si="0"/>
        <v>0.095</v>
      </c>
      <c r="F13" s="60">
        <f t="shared" si="1"/>
        <v>352</v>
      </c>
      <c r="G13" s="46">
        <v>38</v>
      </c>
      <c r="H13" s="40">
        <f>(G13/F13)</f>
        <v>0.10795454545454546</v>
      </c>
      <c r="I13" s="82">
        <v>0</v>
      </c>
      <c r="J13" s="57">
        <f>F13/C13</f>
        <v>0.88</v>
      </c>
      <c r="K13" s="42">
        <f>IF(G13&gt;0,G13/(D13-I13),0)</f>
        <v>1</v>
      </c>
      <c r="L13" s="59">
        <v>38.99163895315211</v>
      </c>
      <c r="M13" s="73">
        <v>78.52108539868728</v>
      </c>
    </row>
    <row r="14" spans="1:15" s="12" customFormat="1" ht="29.25" customHeight="1" thickBot="1">
      <c r="A14" s="41" t="str">
        <f>1PartandTrng!A14</f>
        <v>Sector Partnership
07/01/2015 - 06/30/2017</v>
      </c>
      <c r="B14" s="66">
        <f>+1PartandTrng!C14</f>
        <v>226</v>
      </c>
      <c r="C14" s="45">
        <f>+1PartandTrng!B14</f>
        <v>323</v>
      </c>
      <c r="D14" s="58">
        <v>134</v>
      </c>
      <c r="E14" s="42">
        <f>IF(C14&gt;0,D14/C14,0)</f>
        <v>0.4148606811145511</v>
      </c>
      <c r="F14" s="60">
        <f>+C14*0.88</f>
        <v>284.24</v>
      </c>
      <c r="G14" s="46">
        <v>113</v>
      </c>
      <c r="H14" s="42">
        <f>IF(F14&gt;0,G14/F14,0)</f>
        <v>0.3975513650436251</v>
      </c>
      <c r="I14" s="82">
        <v>3</v>
      </c>
      <c r="J14" s="57">
        <f>F14/C14</f>
        <v>0.88</v>
      </c>
      <c r="K14" s="85">
        <f>IF(G14&gt;0,G14/(D14-I14),0)</f>
        <v>0.8625954198473282</v>
      </c>
      <c r="L14" s="59">
        <v>17.124499659632406</v>
      </c>
      <c r="M14" s="73">
        <v>89.41946246745914</v>
      </c>
      <c r="N14" s="19"/>
      <c r="O14" s="11"/>
    </row>
    <row r="15" spans="1:15" s="12" customFormat="1" ht="29.25" customHeight="1" thickBot="1">
      <c r="A15" s="47" t="s">
        <v>0</v>
      </c>
      <c r="B15" s="65">
        <f>+1PartandTrng!C15</f>
        <v>1362</v>
      </c>
      <c r="C15" s="61">
        <f>SUM(C6:C14)</f>
        <v>1974</v>
      </c>
      <c r="D15" s="61">
        <f>SUM(D6:D14)</f>
        <v>985</v>
      </c>
      <c r="E15" s="48">
        <f>D15/C15</f>
        <v>0.4989868287740628</v>
      </c>
      <c r="F15" s="61">
        <f>SUM(F6:F14)</f>
        <v>1737.1200000000001</v>
      </c>
      <c r="G15" s="61">
        <f>SUM(G6:G14)</f>
        <v>754</v>
      </c>
      <c r="H15" s="48">
        <f>IF(F15&gt;0,G15/F15,0)</f>
        <v>0.43405176383899785</v>
      </c>
      <c r="I15" s="84">
        <f>SUM(I6:I14)</f>
        <v>27</v>
      </c>
      <c r="J15" s="62">
        <f>F15/C15</f>
        <v>0.88</v>
      </c>
      <c r="K15" s="48">
        <f>IF(G15&gt;0,G15/(D15-I15),0)</f>
        <v>0.7870563674321504</v>
      </c>
      <c r="L15" s="63">
        <v>21.876129367921145</v>
      </c>
      <c r="M15" s="74">
        <v>84.19297280994851</v>
      </c>
      <c r="N15" s="19"/>
      <c r="O15" s="11"/>
    </row>
    <row r="16" spans="1:15" s="12" customFormat="1" ht="29.25" customHeight="1">
      <c r="A16" s="154" t="s">
        <v>33</v>
      </c>
      <c r="B16" s="154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1"/>
      <c r="O16" s="11"/>
    </row>
    <row r="17" spans="1:15" s="12" customFormat="1" ht="29.25" customHeight="1">
      <c r="A17" s="152"/>
      <c r="B17" s="152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1"/>
      <c r="O17" s="11"/>
    </row>
    <row r="18" spans="1:13" s="12" customFormat="1" ht="29.25" customHeight="1">
      <c r="A18" s="13"/>
      <c r="B18" s="13"/>
      <c r="C18" s="35"/>
      <c r="D18" s="13"/>
      <c r="E18" s="37"/>
      <c r="F18" s="38"/>
      <c r="G18" s="38"/>
      <c r="H18" s="13"/>
      <c r="I18" s="13"/>
      <c r="J18" s="13"/>
      <c r="K18" s="13"/>
      <c r="L18" s="13"/>
      <c r="M18" s="39"/>
    </row>
    <row r="19" spans="1:13" s="12" customFormat="1" ht="29.25" customHeight="1">
      <c r="A19" s="13"/>
      <c r="B19" s="13"/>
      <c r="C19" s="35"/>
      <c r="D19" s="13"/>
      <c r="E19" s="37"/>
      <c r="F19" s="38"/>
      <c r="G19" s="38"/>
      <c r="H19" s="13"/>
      <c r="I19" s="13"/>
      <c r="J19" s="13"/>
      <c r="K19" s="13"/>
      <c r="L19" s="13"/>
      <c r="M19" s="39"/>
    </row>
    <row r="20" spans="1:15" s="12" customFormat="1" ht="29.25" customHeight="1">
      <c r="A20" s="14"/>
      <c r="B20" s="14"/>
      <c r="C20" s="36"/>
      <c r="D20" s="14"/>
      <c r="E20" s="16"/>
      <c r="F20" s="17"/>
      <c r="G20" s="17"/>
      <c r="H20" s="14"/>
      <c r="I20" s="14"/>
      <c r="J20" s="14"/>
      <c r="K20" s="14"/>
      <c r="L20" s="14"/>
      <c r="M20" s="18"/>
      <c r="N20" s="11"/>
      <c r="O20" s="11"/>
    </row>
    <row r="21" spans="1:13" s="12" customFormat="1" ht="14.25" customHeight="1">
      <c r="A21" s="14"/>
      <c r="B21" s="14"/>
      <c r="C21" s="36"/>
      <c r="D21" s="14"/>
      <c r="E21" s="16"/>
      <c r="F21" s="17"/>
      <c r="G21" s="17"/>
      <c r="H21" s="14"/>
      <c r="I21" s="14"/>
      <c r="J21" s="14"/>
      <c r="K21" s="14"/>
      <c r="L21" s="14"/>
      <c r="M21" s="18"/>
    </row>
    <row r="22" spans="14:15" ht="18.75" customHeight="1">
      <c r="N22" s="10"/>
      <c r="O22" s="10"/>
    </row>
    <row r="23" spans="14:15" ht="18" customHeight="1">
      <c r="N23" s="10"/>
      <c r="O23" s="10"/>
    </row>
    <row r="24" spans="14:15" ht="26.25" customHeight="1">
      <c r="N24" s="15"/>
      <c r="O24" s="10"/>
    </row>
  </sheetData>
  <sheetProtection/>
  <mergeCells count="10">
    <mergeCell ref="A1:M1"/>
    <mergeCell ref="A2:M2"/>
    <mergeCell ref="A3:M3"/>
    <mergeCell ref="A17:M17"/>
    <mergeCell ref="A16:M16"/>
    <mergeCell ref="J4:K4"/>
    <mergeCell ref="F4:H4"/>
    <mergeCell ref="C4:E4"/>
    <mergeCell ref="A4:A5"/>
    <mergeCell ref="B4:B5"/>
  </mergeCells>
  <printOptions horizontalCentered="1" verticalCentered="1"/>
  <pageMargins left="0.25" right="0.25" top="0.51" bottom="0.31" header="0.17" footer="0.13"/>
  <pageSetup fitToHeight="99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0"/>
  <sheetViews>
    <sheetView tabSelected="1" zoomScale="80" zoomScaleNormal="80" zoomScalePageLayoutView="0" workbookViewId="0" topLeftCell="A1">
      <selection activeCell="A16" sqref="A16"/>
    </sheetView>
  </sheetViews>
  <sheetFormatPr defaultColWidth="9.140625" defaultRowHeight="12.75"/>
  <cols>
    <col min="1" max="1" width="27.7109375" style="0" customWidth="1"/>
    <col min="2" max="2" width="8.140625" style="0" customWidth="1"/>
    <col min="3" max="3" width="7.28125" style="0" customWidth="1"/>
    <col min="4" max="4" width="8.140625" style="0" customWidth="1"/>
    <col min="6" max="6" width="7.00390625" style="0" customWidth="1"/>
    <col min="7" max="7" width="7.7109375" style="0" customWidth="1"/>
    <col min="8" max="8" width="9.00390625" style="0" customWidth="1"/>
    <col min="9" max="9" width="7.140625" style="0" customWidth="1"/>
    <col min="10" max="10" width="7.421875" style="0" customWidth="1"/>
    <col min="11" max="11" width="7.7109375" style="0" customWidth="1"/>
    <col min="12" max="13" width="8.57421875" style="0" customWidth="1"/>
    <col min="14" max="14" width="9.140625" style="9" customWidth="1"/>
    <col min="17" max="17" width="8.8515625" style="0" customWidth="1"/>
  </cols>
  <sheetData>
    <row r="1" spans="1:14" ht="21.75" customHeight="1">
      <c r="A1" s="172" t="str">
        <f>1PartandTrng!A1</f>
        <v>TAB 8 - NATIONAL DISLOCATED WORKER GRANTS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4"/>
    </row>
    <row r="2" spans="1:14" ht="21.75" customHeight="1">
      <c r="A2" s="169" t="str">
        <f>1PartandTrng!$A$2</f>
        <v>FY17 QUARTER ENDING MARCH 31, 2017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1"/>
    </row>
    <row r="3" spans="1:14" s="1" customFormat="1" ht="21.75" customHeight="1" thickBot="1">
      <c r="A3" s="169" t="s">
        <v>50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1"/>
    </row>
    <row r="4" spans="1:27" ht="15" customHeight="1">
      <c r="A4" s="176" t="s">
        <v>58</v>
      </c>
      <c r="B4" s="166" t="s">
        <v>22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8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42.75" customHeight="1" thickBot="1">
      <c r="A5" s="177"/>
      <c r="B5" s="26" t="s">
        <v>13</v>
      </c>
      <c r="C5" s="25" t="s">
        <v>23</v>
      </c>
      <c r="D5" s="25" t="s">
        <v>16</v>
      </c>
      <c r="E5" s="25" t="s">
        <v>10</v>
      </c>
      <c r="F5" s="25" t="s">
        <v>26</v>
      </c>
      <c r="G5" s="25" t="s">
        <v>29</v>
      </c>
      <c r="H5" s="25" t="s">
        <v>9</v>
      </c>
      <c r="I5" s="25" t="s">
        <v>28</v>
      </c>
      <c r="J5" s="25" t="s">
        <v>27</v>
      </c>
      <c r="K5" s="25" t="s">
        <v>17</v>
      </c>
      <c r="L5" s="25" t="s">
        <v>12</v>
      </c>
      <c r="M5" s="25" t="s">
        <v>11</v>
      </c>
      <c r="N5" s="69" t="s">
        <v>35</v>
      </c>
      <c r="O5" s="1"/>
      <c r="P5" s="1"/>
      <c r="Q5" s="5"/>
      <c r="R5" s="5"/>
      <c r="S5" s="1"/>
      <c r="T5" s="1"/>
      <c r="U5" s="1"/>
      <c r="V5" s="1"/>
      <c r="W5" s="1"/>
      <c r="X5" s="1"/>
      <c r="Y5" s="1"/>
      <c r="Z5" s="1"/>
      <c r="AA5" s="1"/>
    </row>
    <row r="6" spans="1:14" s="7" customFormat="1" ht="32.25" customHeight="1">
      <c r="A6" s="24" t="str">
        <f>+1PartandTrng!A6</f>
        <v>Brockton:  GE-NEA
04/01/2016 - 12/31/2017</v>
      </c>
      <c r="B6" s="79">
        <v>29.752066115702476</v>
      </c>
      <c r="C6" s="80">
        <v>27.27272727272727</v>
      </c>
      <c r="D6" s="80">
        <v>71.90082644628099</v>
      </c>
      <c r="E6" s="80">
        <v>2.479338842975207</v>
      </c>
      <c r="F6" s="80">
        <v>8.264462809917354</v>
      </c>
      <c r="G6" s="80">
        <v>2.479338842975207</v>
      </c>
      <c r="H6" s="80">
        <v>0.8264462809917356</v>
      </c>
      <c r="I6" s="80">
        <v>6.6115702479338845</v>
      </c>
      <c r="J6" s="80">
        <v>63.63636363636364</v>
      </c>
      <c r="K6" s="80">
        <v>18.181818181818183</v>
      </c>
      <c r="L6" s="80">
        <v>89.25619834710744</v>
      </c>
      <c r="M6" s="80">
        <v>0.9090909090909091</v>
      </c>
      <c r="N6" s="81">
        <v>6.6115702479338845</v>
      </c>
    </row>
    <row r="7" spans="1:14" s="7" customFormat="1" ht="32.25" customHeight="1">
      <c r="A7" s="70" t="str">
        <f>1PartandTrng!A7</f>
        <v>Greater Lowell Multi NDWG
01/01/2016 - 09/30/2017</v>
      </c>
      <c r="B7" s="71">
        <v>37.16814159292036</v>
      </c>
      <c r="C7" s="72">
        <v>15.929203539823009</v>
      </c>
      <c r="D7" s="72">
        <v>84.070796460177</v>
      </c>
      <c r="E7" s="72">
        <v>1.7699115044247788</v>
      </c>
      <c r="F7" s="72">
        <v>0</v>
      </c>
      <c r="G7" s="72">
        <v>24.778761061946902</v>
      </c>
      <c r="H7" s="72">
        <v>1.7699115044247788</v>
      </c>
      <c r="I7" s="72">
        <v>15.044247787610619</v>
      </c>
      <c r="J7" s="72">
        <v>54.86725663716814</v>
      </c>
      <c r="K7" s="72">
        <v>20.353982300884955</v>
      </c>
      <c r="L7" s="72">
        <v>94.69026548672568</v>
      </c>
      <c r="M7" s="72">
        <v>0</v>
      </c>
      <c r="N7" s="75">
        <v>23.008849557522122</v>
      </c>
    </row>
    <row r="8" spans="1:14" s="7" customFormat="1" ht="32.25" customHeight="1">
      <c r="A8" s="70" t="str">
        <f>1PartandTrng!A8</f>
        <v>Brockton:  Haemonetics
12/01/2013 - 12/31/2016</v>
      </c>
      <c r="B8" s="71">
        <v>68.9119170984456</v>
      </c>
      <c r="C8" s="72">
        <v>15.544041450777202</v>
      </c>
      <c r="D8" s="72">
        <v>87.56476683937825</v>
      </c>
      <c r="E8" s="72">
        <v>1.5544041450777204</v>
      </c>
      <c r="F8" s="72">
        <v>5.699481865284975</v>
      </c>
      <c r="G8" s="72">
        <v>57.512953367875646</v>
      </c>
      <c r="H8" s="72">
        <v>0</v>
      </c>
      <c r="I8" s="72">
        <v>33.67875647668394</v>
      </c>
      <c r="J8" s="72">
        <v>52.8497409326425</v>
      </c>
      <c r="K8" s="72">
        <v>9.844559585492227</v>
      </c>
      <c r="L8" s="72">
        <v>97.40932642487049</v>
      </c>
      <c r="M8" s="72">
        <v>24.102564102564102</v>
      </c>
      <c r="N8" s="75">
        <v>23.83419689119171</v>
      </c>
    </row>
    <row r="9" spans="1:14" s="7" customFormat="1" ht="32.25" customHeight="1">
      <c r="A9" s="70" t="str">
        <f>1PartandTrng!A9</f>
        <v>GNB:  Hi Liner
07/01/2016 - 06/30/2018</v>
      </c>
      <c r="B9" s="71">
        <v>74.28571428571429</v>
      </c>
      <c r="C9" s="72">
        <v>68.57142857142857</v>
      </c>
      <c r="D9" s="72">
        <v>28.571428571428573</v>
      </c>
      <c r="E9" s="72">
        <v>80</v>
      </c>
      <c r="F9" s="72">
        <v>2.857142857142857</v>
      </c>
      <c r="G9" s="72">
        <v>0</v>
      </c>
      <c r="H9" s="72">
        <v>0</v>
      </c>
      <c r="I9" s="72">
        <v>31.428571428571427</v>
      </c>
      <c r="J9" s="72">
        <v>54.285714285714285</v>
      </c>
      <c r="K9" s="72">
        <v>14.285714285714286</v>
      </c>
      <c r="L9" s="72">
        <v>97.14285714285714</v>
      </c>
      <c r="M9" s="72">
        <v>9</v>
      </c>
      <c r="N9" s="75">
        <v>2.857142857142857</v>
      </c>
    </row>
    <row r="10" spans="1:14" s="7" customFormat="1" ht="32.25" customHeight="1">
      <c r="A10" s="70" t="str">
        <f>1PartandTrng!A10</f>
        <v>MSW:  Intel Biotech
10/01/2014 - 09/30/2017</v>
      </c>
      <c r="B10" s="71">
        <v>32.93650793650794</v>
      </c>
      <c r="C10" s="72">
        <v>21.428571428571427</v>
      </c>
      <c r="D10" s="72">
        <v>83.33333333333331</v>
      </c>
      <c r="E10" s="72">
        <v>5.555555555555555</v>
      </c>
      <c r="F10" s="72">
        <v>12.6984126984127</v>
      </c>
      <c r="G10" s="72">
        <v>15.079365079365079</v>
      </c>
      <c r="H10" s="72">
        <v>1.984126984126984</v>
      </c>
      <c r="I10" s="72">
        <v>1.1904761904761905</v>
      </c>
      <c r="J10" s="72">
        <v>18.253968253968257</v>
      </c>
      <c r="K10" s="72">
        <v>47.222222222222214</v>
      </c>
      <c r="L10" s="72">
        <v>76.19047619047619</v>
      </c>
      <c r="M10" s="72">
        <v>0</v>
      </c>
      <c r="N10" s="75">
        <v>3.968253968253968</v>
      </c>
    </row>
    <row r="11" spans="1:14" s="7" customFormat="1" ht="32.25" customHeight="1">
      <c r="A11" s="70" t="str">
        <f>1PartandTrng!A11</f>
        <v>Hampden:  Job Driven NEG
07/01/2014 - 06/30/2017</v>
      </c>
      <c r="B11" s="71">
        <v>35.3356890459364</v>
      </c>
      <c r="C11" s="72">
        <v>42.04946996466431</v>
      </c>
      <c r="D11" s="72">
        <v>51.94346289752651</v>
      </c>
      <c r="E11" s="72">
        <v>12.720848056537102</v>
      </c>
      <c r="F11" s="72">
        <v>13.780918727915196</v>
      </c>
      <c r="G11" s="72">
        <v>10.60070671378092</v>
      </c>
      <c r="H11" s="72">
        <v>4.593639575971732</v>
      </c>
      <c r="I11" s="72">
        <v>5.30035335689046</v>
      </c>
      <c r="J11" s="72">
        <v>43.81625441696113</v>
      </c>
      <c r="K11" s="72">
        <v>30.035335689045937</v>
      </c>
      <c r="L11" s="72">
        <v>71.02473498233215</v>
      </c>
      <c r="M11" s="72">
        <v>1.8181818181818181</v>
      </c>
      <c r="N11" s="75">
        <v>20.494699646643113</v>
      </c>
    </row>
    <row r="12" spans="1:14" s="7" customFormat="1" ht="32.25" customHeight="1">
      <c r="A12" s="70" t="str">
        <f>+1PartandTrng!A12</f>
        <v>LMV:  YOPLAIT
07/01/2015 - 06/30/2017</v>
      </c>
      <c r="B12" s="79">
        <v>30.158730158730158</v>
      </c>
      <c r="C12" s="80">
        <v>41.26984126984127</v>
      </c>
      <c r="D12" s="80">
        <v>58.73015873015872</v>
      </c>
      <c r="E12" s="80">
        <v>53.96825396825397</v>
      </c>
      <c r="F12" s="80">
        <v>11.11111111111111</v>
      </c>
      <c r="G12" s="80">
        <v>6.34920634920635</v>
      </c>
      <c r="H12" s="80">
        <v>0</v>
      </c>
      <c r="I12" s="80">
        <v>6.34920634920635</v>
      </c>
      <c r="J12" s="80">
        <v>68.25396825396825</v>
      </c>
      <c r="K12" s="80">
        <v>11.11111111111111</v>
      </c>
      <c r="L12" s="80">
        <v>87.30158730158729</v>
      </c>
      <c r="M12" s="80">
        <v>12.6984126984127</v>
      </c>
      <c r="N12" s="81">
        <v>26.984126984126984</v>
      </c>
    </row>
    <row r="13" spans="1:27" s="4" customFormat="1" ht="29.25" customHeight="1">
      <c r="A13" s="70" t="str">
        <f>1PartandTrng!A13</f>
        <v>MSW:  Retail Tech
07/01/2016 - 06/30/2018</v>
      </c>
      <c r="B13" s="79">
        <v>46.05263157894738</v>
      </c>
      <c r="C13" s="80">
        <v>25</v>
      </c>
      <c r="D13" s="80">
        <v>75</v>
      </c>
      <c r="E13" s="80">
        <v>1.3157894736842106</v>
      </c>
      <c r="F13" s="80">
        <v>6.578947368421052</v>
      </c>
      <c r="G13" s="80">
        <v>9.210526315789474</v>
      </c>
      <c r="H13" s="80">
        <v>2.6315789473684212</v>
      </c>
      <c r="I13" s="80">
        <v>0</v>
      </c>
      <c r="J13" s="80">
        <v>7.894736842105263</v>
      </c>
      <c r="K13" s="80">
        <v>21.05263157894737</v>
      </c>
      <c r="L13" s="80">
        <v>85.52631578947368</v>
      </c>
      <c r="M13" s="80">
        <v>0</v>
      </c>
      <c r="N13" s="81">
        <v>1.3157894736842106</v>
      </c>
      <c r="O13" s="6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s="4" customFormat="1" ht="29.25" customHeight="1" thickBot="1">
      <c r="A14" s="34" t="str">
        <f>1PartandTrng!A14</f>
        <v>Sector Partnership
07/01/2015 - 06/30/2017</v>
      </c>
      <c r="B14" s="76">
        <v>11.061946902654867</v>
      </c>
      <c r="C14" s="77">
        <v>45.575221238938056</v>
      </c>
      <c r="D14" s="77">
        <v>53.097345132743364</v>
      </c>
      <c r="E14" s="77">
        <v>16.8141592920354</v>
      </c>
      <c r="F14" s="77">
        <v>9.29203539823009</v>
      </c>
      <c r="G14" s="77">
        <v>9.734513274336283</v>
      </c>
      <c r="H14" s="77">
        <v>4.424778761061947</v>
      </c>
      <c r="I14" s="77">
        <v>1.3274336283185841</v>
      </c>
      <c r="J14" s="77">
        <v>49.557522123893804</v>
      </c>
      <c r="K14" s="77">
        <v>33.6283185840708</v>
      </c>
      <c r="L14" s="77">
        <v>86.72566371681415</v>
      </c>
      <c r="M14" s="77">
        <v>0</v>
      </c>
      <c r="N14" s="78">
        <v>22.56637168141593</v>
      </c>
      <c r="O14" s="6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s="4" customFormat="1" ht="29.2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 s="9"/>
      <c r="O15" s="6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s="4" customFormat="1" ht="29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 s="9"/>
      <c r="O16" s="6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s="4" customFormat="1" ht="29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 s="9"/>
      <c r="O17" s="6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s="4" customFormat="1" ht="29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 s="9"/>
      <c r="O18" s="6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s="4" customFormat="1" ht="29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 s="9"/>
      <c r="O19" s="6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s="4" customFormat="1" ht="29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 s="9"/>
      <c r="O20" s="6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</sheetData>
  <sheetProtection/>
  <mergeCells count="5">
    <mergeCell ref="B4:N4"/>
    <mergeCell ref="A3:N3"/>
    <mergeCell ref="A1:N1"/>
    <mergeCell ref="A2:N2"/>
    <mergeCell ref="A4:A5"/>
  </mergeCells>
  <printOptions horizontalCentered="1" verticalCentered="1"/>
  <pageMargins left="0.3" right="0.3" top="0.3" bottom="0.3" header="0.12" footer="0.1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NEG Summary by Area</dc:title>
  <dc:subject/>
  <dc:creator>Joan Boucher</dc:creator>
  <cp:keywords/>
  <dc:description/>
  <cp:lastModifiedBy>Boucher, Joan (DWD)</cp:lastModifiedBy>
  <cp:lastPrinted>2016-08-04T17:52:21Z</cp:lastPrinted>
  <dcterms:created xsi:type="dcterms:W3CDTF">1998-10-15T18:42:20Z</dcterms:created>
  <dcterms:modified xsi:type="dcterms:W3CDTF">2017-05-25T18:04:33Z</dcterms:modified>
  <cp:category/>
  <cp:version/>
  <cp:contentType/>
  <cp:contentStatus/>
</cp:coreProperties>
</file>