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3505" windowHeight="12195" tabRatio="899" activeTab="7"/>
  </bookViews>
  <sheets>
    <sheet name="Cover" sheetId="1" r:id="rId1"/>
    <sheet name="1- Populations in Cohort" sheetId="2" r:id="rId2"/>
    <sheet name="2 - Job Seeker" sheetId="3" r:id="rId3"/>
    <sheet name="3 - UI Claimant" sheetId="4" r:id="rId4"/>
    <sheet name="4 - Veteran" sheetId="5" r:id="rId5"/>
    <sheet name="5 - Disabled Veteran" sheetId="6" r:id="rId6"/>
    <sheet name="6 - DVOP Disabled Veteran" sheetId="7" r:id="rId7"/>
    <sheet name="7 - DVOP_Veteran" sheetId="8" r:id="rId8"/>
  </sheets>
  <definedNames>
    <definedName name="_xlnm.Print_Area" localSheetId="1">'1- Populations in Cohort'!$A$1:$N$25</definedName>
    <definedName name="_xlnm.Print_Area" localSheetId="2">'2 - Job Seeker'!$A$1:$K$26</definedName>
    <definedName name="_xlnm.Print_Area" localSheetId="3">'3 - UI Claimant'!$A$1:$K$26</definedName>
    <definedName name="_xlnm.Print_Area" localSheetId="4">'4 - Veteran'!$A$1:$L$26</definedName>
    <definedName name="_xlnm.Print_Area" localSheetId="5">'5 - Disabled Veteran'!$A$1:$L$26</definedName>
    <definedName name="_xlnm.Print_Area" localSheetId="6">'6 - DVOP Disabled Veteran'!$A$1:$L$26</definedName>
    <definedName name="_xlnm.Print_Area" localSheetId="7">'7 - DVOP_Veteran'!$A$1:$L$27</definedName>
  </definedNames>
  <calcPr fullCalcOnLoad="1"/>
</workbook>
</file>

<file path=xl/sharedStrings.xml><?xml version="1.0" encoding="utf-8"?>
<sst xmlns="http://schemas.openxmlformats.org/spreadsheetml/2006/main" count="472" uniqueCount="113">
  <si>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</si>
  <si>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</si>
  <si>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</si>
  <si>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</si>
  <si>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</si>
  <si>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</si>
  <si>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</si>
  <si>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B</t>
  </si>
  <si>
    <t>A</t>
  </si>
  <si>
    <t>C</t>
  </si>
  <si>
    <t>E</t>
  </si>
  <si>
    <t>F</t>
  </si>
  <si>
    <t>G</t>
  </si>
  <si>
    <t>I</t>
  </si>
  <si>
    <t>K</t>
  </si>
  <si>
    <t>Veterans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</si>
  <si>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</si>
  <si>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</si>
  <si>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</si>
  <si>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</si>
  <si>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</si>
  <si>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</si>
  <si>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</si>
  <si>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</si>
  <si>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Data Source:  Labor Exchange Quarterly Report Data (ETA 9002 and VETS200)</t>
  </si>
  <si>
    <t>Merrimack Valley</t>
  </si>
  <si>
    <t>COHORT SUMMARY</t>
  </si>
  <si>
    <t>PERFORMANCE SUMMARY</t>
  </si>
  <si>
    <t xml:space="preserve">WORKFORCE </t>
  </si>
  <si>
    <t>INVESTMENT</t>
  </si>
  <si>
    <t>AREA</t>
  </si>
  <si>
    <t>Entered</t>
  </si>
  <si>
    <t>Employment</t>
  </si>
  <si>
    <t>Rate Base</t>
  </si>
  <si>
    <t>Retention</t>
  </si>
  <si>
    <t>Average</t>
  </si>
  <si>
    <t>Earnings</t>
  </si>
  <si>
    <t xml:space="preserve">Number </t>
  </si>
  <si>
    <t>Number</t>
  </si>
  <si>
    <t xml:space="preserve">Rate </t>
  </si>
  <si>
    <t>Total</t>
  </si>
  <si>
    <t>Job</t>
  </si>
  <si>
    <t>Seekers</t>
  </si>
  <si>
    <t>Claimants</t>
  </si>
  <si>
    <t>UI</t>
  </si>
  <si>
    <t>As a % of</t>
  </si>
  <si>
    <t>Total Job</t>
  </si>
  <si>
    <t>Disabled</t>
  </si>
  <si>
    <t>Served by</t>
  </si>
  <si>
    <t>DVOP</t>
  </si>
  <si>
    <t xml:space="preserve">TAB 10 - LABOR EXCHANGE PERFORMANCE SUMMARY </t>
  </si>
  <si>
    <t>CHART 4 - VETERAN OUTCOME SUMMARY</t>
  </si>
  <si>
    <t>D=C/B</t>
  </si>
  <si>
    <t>F=E/B</t>
  </si>
  <si>
    <t>H=G/B</t>
  </si>
  <si>
    <t>J=I/B</t>
  </si>
  <si>
    <t>L=K/B</t>
  </si>
  <si>
    <t>Chart 3 - UI Claimant Outcome Summary</t>
  </si>
  <si>
    <t>Chart 4 - Veteran Outcome Summary</t>
  </si>
  <si>
    <t>Chart 5 - Disabled Veteran Outcome Summary</t>
  </si>
  <si>
    <t>Chart 1 - Populations in the Performance Cohort</t>
  </si>
  <si>
    <t>CHART  1 - POPULATIONS IN THE PERFORMANCE COHORT</t>
  </si>
  <si>
    <t>State</t>
  </si>
  <si>
    <t>Goal</t>
  </si>
  <si>
    <t xml:space="preserve">% of </t>
  </si>
  <si>
    <t>J</t>
  </si>
  <si>
    <t>Goal*</t>
  </si>
  <si>
    <t>CHART  2 -  JOB SEEKER OUTCOME SUMMARY</t>
  </si>
  <si>
    <t>M</t>
  </si>
  <si>
    <t>CHART 5 - DISABLED VETERAN OUTCOME SUMMARY</t>
  </si>
  <si>
    <t xml:space="preserve">Cape Cod </t>
  </si>
  <si>
    <t>Frankl/Hampsh</t>
  </si>
  <si>
    <t xml:space="preserve">North Central </t>
  </si>
  <si>
    <t>Metro S/W</t>
  </si>
  <si>
    <t xml:space="preserve">Merrimack </t>
  </si>
  <si>
    <t>Gtr Lowell</t>
  </si>
  <si>
    <t>Gtr NBedford</t>
  </si>
  <si>
    <t>TOTAL</t>
  </si>
  <si>
    <t>Chart 2 - Job Seeker Outcome Summary</t>
  </si>
  <si>
    <t>2  &amp; 3 Qtr</t>
  </si>
  <si>
    <t>2 &amp; 3 Qtr</t>
  </si>
  <si>
    <t>% of</t>
  </si>
  <si>
    <t>H=G/F</t>
  </si>
  <si>
    <t>CHART  3 -  UI CLAIMANT OUTCOME SUMMARY</t>
  </si>
  <si>
    <t>CHART 6 - DVOP DISABLED VETERAN OUTCOME SUMMARY</t>
  </si>
  <si>
    <t>Earnings**</t>
  </si>
  <si>
    <t>H</t>
  </si>
  <si>
    <t>I=H/G</t>
  </si>
  <si>
    <t>Chart 6 - DVOP Disabled Veteran Outcome Summary</t>
  </si>
  <si>
    <t>L</t>
  </si>
  <si>
    <t>Goal**</t>
  </si>
  <si>
    <t>Unweighted</t>
  </si>
  <si>
    <t>Rate</t>
  </si>
  <si>
    <t>Ent'd Emply</t>
  </si>
  <si>
    <t>Rate*</t>
  </si>
  <si>
    <t>Weighted</t>
  </si>
  <si>
    <t>* EE Rate is a weighted rate based on Veterans receiving intensive services.  See VPL 05-08 for details.</t>
  </si>
  <si>
    <t>South Shore</t>
  </si>
  <si>
    <t>Compiled by Massachusetts Department of Career Services</t>
  </si>
  <si>
    <t>Intensive</t>
  </si>
  <si>
    <t>Services</t>
  </si>
  <si>
    <t>N=M/I</t>
  </si>
  <si>
    <t>Chart 7 - DVOP Consolidated Veteran Outcome Summary</t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</si>
  <si>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</si>
  <si>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</si>
  <si>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t>*State Goals for All Job Seekers:   EE Rate = 57%    ER Rate = 85%      2nd &amp; 3rd Quarter Average Earnings = $17,500</t>
  </si>
  <si>
    <r>
      <t>*State Goals</t>
    </r>
    <r>
      <rPr>
        <sz val="10"/>
        <rFont val="Times New Roman"/>
        <family val="1"/>
      </rPr>
      <t>:   EE Rate = 49%       ER Rate = 79%        2nd &amp; 3rd Quarter Average Earnings = $18,800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</si>
  <si>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$19,900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</si>
  <si>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$19,000</t>
    </r>
  </si>
  <si>
    <r>
      <t>**State Goals</t>
    </r>
    <r>
      <rPr>
        <sz val="10"/>
        <rFont val="Times New Roman"/>
        <family val="1"/>
      </rPr>
      <t>:   EE Rate = 60%       ER Rate = 79%        2nd &amp; 3rd Quarter Average Earnings = $19,000</t>
    </r>
  </si>
  <si>
    <t>CHART 7 - DVOP VETERAN OUTCOME SUMMARY</t>
  </si>
  <si>
    <t>Report Date:  04/26/2016</t>
  </si>
  <si>
    <t>FY16 QUARTER ENDING MARCH 31,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</si>
</sst>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[$%-409]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15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indent="15"/>
    </xf>
    <xf numFmtId="0" fontId="5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9" fontId="5" fillId="0" borderId="15" xfId="62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9" fontId="5" fillId="0" borderId="19" xfId="62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9" fontId="10" fillId="0" borderId="27" xfId="62" applyFont="1" applyFill="1" applyBorder="1" applyAlignment="1">
      <alignment horizontal="center" vertical="center"/>
    </xf>
    <xf numFmtId="9" fontId="10" fillId="0" borderId="27" xfId="62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5" fillId="0" borderId="33" xfId="0" applyNumberFormat="1" applyFont="1" applyFill="1" applyBorder="1" applyAlignment="1">
      <alignment horizontal="center" vertical="center"/>
    </xf>
    <xf numFmtId="9" fontId="5" fillId="0" borderId="34" xfId="62" applyNumberFormat="1" applyFont="1" applyFill="1" applyBorder="1" applyAlignment="1">
      <alignment horizontal="center" vertical="center"/>
    </xf>
    <xf numFmtId="9" fontId="5" fillId="0" borderId="34" xfId="62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9" fontId="10" fillId="0" borderId="37" xfId="62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5"/>
    </xf>
    <xf numFmtId="3" fontId="5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9" fontId="5" fillId="0" borderId="54" xfId="62" applyNumberFormat="1" applyFont="1" applyFill="1" applyBorder="1" applyAlignment="1">
      <alignment horizontal="center" vertical="center"/>
    </xf>
    <xf numFmtId="9" fontId="5" fillId="0" borderId="0" xfId="62" applyNumberFormat="1" applyFont="1" applyFill="1" applyBorder="1" applyAlignment="1">
      <alignment horizontal="center" vertical="center"/>
    </xf>
    <xf numFmtId="9" fontId="5" fillId="0" borderId="55" xfId="62" applyFont="1" applyFill="1" applyBorder="1" applyAlignment="1">
      <alignment horizontal="center" vertical="center"/>
    </xf>
    <xf numFmtId="9" fontId="5" fillId="0" borderId="56" xfId="62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9" fontId="5" fillId="0" borderId="61" xfId="0" applyNumberFormat="1" applyFont="1" applyBorder="1" applyAlignment="1">
      <alignment horizontal="center" vertical="center" wrapText="1"/>
    </xf>
    <xf numFmtId="165" fontId="5" fillId="0" borderId="55" xfId="44" applyNumberFormat="1" applyFont="1" applyFill="1" applyBorder="1" applyAlignment="1">
      <alignment horizontal="center" vertical="center"/>
    </xf>
    <xf numFmtId="165" fontId="5" fillId="0" borderId="62" xfId="44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9" fontId="5" fillId="0" borderId="46" xfId="62" applyFont="1" applyFill="1" applyBorder="1" applyAlignment="1">
      <alignment horizontal="center" vertical="center"/>
    </xf>
    <xf numFmtId="9" fontId="5" fillId="0" borderId="47" xfId="62" applyFont="1" applyFill="1" applyBorder="1" applyAlignment="1">
      <alignment horizontal="center" vertical="center"/>
    </xf>
    <xf numFmtId="9" fontId="5" fillId="0" borderId="67" xfId="62" applyFont="1" applyFill="1" applyBorder="1" applyAlignment="1">
      <alignment horizontal="center" vertical="center"/>
    </xf>
    <xf numFmtId="9" fontId="10" fillId="0" borderId="45" xfId="62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65" fontId="5" fillId="0" borderId="70" xfId="4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10" fillId="0" borderId="71" xfId="6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9" fontId="5" fillId="0" borderId="73" xfId="62" applyFont="1" applyFill="1" applyBorder="1" applyAlignment="1">
      <alignment horizontal="center" vertical="center"/>
    </xf>
    <xf numFmtId="9" fontId="10" fillId="0" borderId="74" xfId="62" applyFont="1" applyFill="1" applyBorder="1" applyAlignment="1">
      <alignment horizontal="center" vertical="center"/>
    </xf>
    <xf numFmtId="9" fontId="5" fillId="0" borderId="46" xfId="62" applyNumberFormat="1" applyFont="1" applyFill="1" applyBorder="1" applyAlignment="1">
      <alignment horizontal="center" vertical="center"/>
    </xf>
    <xf numFmtId="9" fontId="5" fillId="0" borderId="47" xfId="62" applyNumberFormat="1" applyFont="1" applyFill="1" applyBorder="1" applyAlignment="1">
      <alignment horizontal="center" vertical="center"/>
    </xf>
    <xf numFmtId="9" fontId="5" fillId="0" borderId="67" xfId="62" applyNumberFormat="1" applyFont="1" applyFill="1" applyBorder="1" applyAlignment="1">
      <alignment horizontal="center" vertical="center"/>
    </xf>
    <xf numFmtId="9" fontId="10" fillId="0" borderId="45" xfId="62" applyNumberFormat="1" applyFont="1" applyFill="1" applyBorder="1" applyAlignment="1">
      <alignment horizontal="center" vertical="center"/>
    </xf>
    <xf numFmtId="9" fontId="5" fillId="0" borderId="69" xfId="62" applyNumberFormat="1" applyFont="1" applyFill="1" applyBorder="1" applyAlignment="1">
      <alignment horizontal="center" vertical="center"/>
    </xf>
    <xf numFmtId="9" fontId="5" fillId="0" borderId="15" xfId="62" applyNumberFormat="1" applyFont="1" applyFill="1" applyBorder="1" applyAlignment="1">
      <alignment horizontal="center" vertical="center"/>
    </xf>
    <xf numFmtId="5" fontId="5" fillId="0" borderId="75" xfId="44" applyNumberFormat="1" applyFont="1" applyFill="1" applyBorder="1" applyAlignment="1">
      <alignment horizontal="center" vertical="center"/>
    </xf>
    <xf numFmtId="5" fontId="5" fillId="0" borderId="76" xfId="44" applyNumberFormat="1" applyFont="1" applyFill="1" applyBorder="1" applyAlignment="1">
      <alignment horizontal="center" vertical="center"/>
    </xf>
    <xf numFmtId="5" fontId="5" fillId="0" borderId="77" xfId="44" applyNumberFormat="1" applyFont="1" applyFill="1" applyBorder="1" applyAlignment="1">
      <alignment horizontal="center" vertical="center"/>
    </xf>
    <xf numFmtId="5" fontId="10" fillId="0" borderId="78" xfId="44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9" xfId="0" applyFont="1" applyBorder="1" applyAlignment="1">
      <alignment vertical="center"/>
    </xf>
    <xf numFmtId="3" fontId="10" fillId="0" borderId="80" xfId="0" applyNumberFormat="1" applyFont="1" applyFill="1" applyBorder="1" applyAlignment="1">
      <alignment horizontal="center" vertical="center"/>
    </xf>
    <xf numFmtId="9" fontId="10" fillId="0" borderId="81" xfId="62" applyNumberFormat="1" applyFont="1" applyFill="1" applyBorder="1" applyAlignment="1">
      <alignment horizontal="center" vertical="center"/>
    </xf>
    <xf numFmtId="165" fontId="10" fillId="0" borderId="80" xfId="44" applyNumberFormat="1" applyFont="1" applyFill="1" applyBorder="1" applyAlignment="1">
      <alignment horizontal="center" vertical="center"/>
    </xf>
    <xf numFmtId="9" fontId="5" fillId="0" borderId="82" xfId="62" applyFont="1" applyBorder="1" applyAlignment="1">
      <alignment horizontal="center" vertical="center"/>
    </xf>
    <xf numFmtId="9" fontId="5" fillId="0" borderId="83" xfId="62" applyFont="1" applyBorder="1" applyAlignment="1">
      <alignment horizontal="center" vertical="center"/>
    </xf>
    <xf numFmtId="9" fontId="5" fillId="0" borderId="84" xfId="62" applyFont="1" applyBorder="1" applyAlignment="1">
      <alignment horizontal="center" vertical="center"/>
    </xf>
    <xf numFmtId="9" fontId="10" fillId="0" borderId="37" xfId="62" applyFont="1" applyBorder="1" applyAlignment="1">
      <alignment horizontal="center" vertical="center"/>
    </xf>
    <xf numFmtId="9" fontId="5" fillId="0" borderId="33" xfId="62" applyFont="1" applyFill="1" applyBorder="1" applyAlignment="1">
      <alignment horizontal="center" vertical="center"/>
    </xf>
    <xf numFmtId="9" fontId="5" fillId="0" borderId="0" xfId="62" applyFont="1" applyAlignment="1">
      <alignment vertical="center"/>
    </xf>
    <xf numFmtId="9" fontId="5" fillId="0" borderId="85" xfId="62" applyNumberFormat="1" applyFont="1" applyFill="1" applyBorder="1" applyAlignment="1">
      <alignment horizontal="center" vertical="center"/>
    </xf>
    <xf numFmtId="9" fontId="10" fillId="0" borderId="69" xfId="62" applyNumberFormat="1" applyFont="1" applyFill="1" applyBorder="1" applyAlignment="1">
      <alignment horizontal="center" vertical="center"/>
    </xf>
    <xf numFmtId="9" fontId="5" fillId="0" borderId="86" xfId="62" applyNumberFormat="1" applyFont="1" applyFill="1" applyBorder="1" applyAlignment="1">
      <alignment horizontal="center" vertical="center"/>
    </xf>
    <xf numFmtId="9" fontId="5" fillId="0" borderId="27" xfId="62" applyFont="1" applyFill="1" applyBorder="1" applyAlignment="1">
      <alignment horizontal="center" vertical="center"/>
    </xf>
    <xf numFmtId="9" fontId="5" fillId="0" borderId="87" xfId="6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9" fontId="5" fillId="0" borderId="88" xfId="62" applyNumberFormat="1" applyFont="1" applyFill="1" applyBorder="1" applyAlignment="1">
      <alignment horizontal="center" vertical="center"/>
    </xf>
    <xf numFmtId="9" fontId="10" fillId="0" borderId="37" xfId="6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0" xfId="0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35" sqref="A35"/>
    </sheetView>
  </sheetViews>
  <sheetFormatPr defaultColWidth="9.140625" defaultRowHeight="12.75"/>
  <cols>
    <col min="9" max="9" width="9.28125" style="0" customWidth="1"/>
  </cols>
  <sheetData>
    <row r="1" spans="1:13" ht="19.5" thickBot="1">
      <c r="A1" s="1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Top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20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8.75">
      <c r="A4" s="175" t="s">
        <v>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8.75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.75">
      <c r="A6" s="1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8"/>
    </row>
    <row r="7" spans="1:13" ht="12.75">
      <c r="A7" s="39"/>
      <c r="B7" s="40"/>
      <c r="C7" s="40"/>
      <c r="F7" s="40"/>
      <c r="G7" s="40"/>
      <c r="H7" s="40"/>
      <c r="I7" s="40"/>
      <c r="J7" s="40"/>
      <c r="K7" s="40"/>
      <c r="L7" s="40"/>
      <c r="M7" s="38"/>
    </row>
    <row r="8" spans="1:13" ht="18.75">
      <c r="A8" s="15"/>
      <c r="B8" s="40"/>
      <c r="C8" s="40"/>
      <c r="D8" s="75" t="s">
        <v>26</v>
      </c>
      <c r="E8" s="40"/>
      <c r="F8" s="40"/>
      <c r="G8" s="40"/>
      <c r="H8" s="40"/>
      <c r="I8" s="40"/>
      <c r="J8" s="40"/>
      <c r="K8" s="40"/>
      <c r="L8" s="40"/>
      <c r="M8" s="38"/>
    </row>
    <row r="9" spans="1:13" ht="15.75">
      <c r="A9" s="39"/>
      <c r="B9" s="40"/>
      <c r="C9" s="40"/>
      <c r="D9" s="40"/>
      <c r="E9" s="40"/>
      <c r="F9" s="13"/>
      <c r="G9" s="13"/>
      <c r="H9" s="13"/>
      <c r="I9" s="13"/>
      <c r="J9" s="13"/>
      <c r="K9" s="13"/>
      <c r="L9" s="13"/>
      <c r="M9" s="18"/>
    </row>
    <row r="10" spans="1:14" ht="15.75">
      <c r="A10" s="15"/>
      <c r="B10" s="40"/>
      <c r="C10" s="40"/>
      <c r="D10" s="40"/>
      <c r="E10" s="13" t="s">
        <v>60</v>
      </c>
      <c r="F10" s="40"/>
      <c r="G10" s="40"/>
      <c r="H10" s="40"/>
      <c r="I10" s="40"/>
      <c r="J10" s="40"/>
      <c r="K10" s="40"/>
      <c r="L10" s="40"/>
      <c r="M10" s="38"/>
      <c r="N10" s="12"/>
    </row>
    <row r="11" spans="1:13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3" ht="18.75">
      <c r="A12" s="15"/>
      <c r="B12" s="40"/>
      <c r="C12" s="40"/>
      <c r="D12" s="75" t="s">
        <v>27</v>
      </c>
      <c r="E12" s="40"/>
      <c r="F12" s="40"/>
      <c r="G12" s="40"/>
      <c r="H12" s="40"/>
      <c r="I12" s="40"/>
      <c r="J12" s="40"/>
      <c r="K12" s="40"/>
      <c r="L12" s="40"/>
      <c r="M12" s="38"/>
    </row>
    <row r="13" spans="1:13" ht="15.75">
      <c r="A13" s="39"/>
      <c r="B13" s="57"/>
      <c r="C13" s="57"/>
      <c r="D13" s="40"/>
      <c r="E13" s="40"/>
      <c r="F13" s="57"/>
      <c r="G13" s="40"/>
      <c r="H13" s="40"/>
      <c r="I13" s="40"/>
      <c r="J13" s="40"/>
      <c r="K13" s="40"/>
      <c r="L13" s="40"/>
      <c r="M13" s="38"/>
    </row>
    <row r="14" spans="1:13" ht="12.75" customHeight="1">
      <c r="A14" s="39"/>
      <c r="B14" s="58"/>
      <c r="C14" s="40"/>
      <c r="D14" s="57"/>
      <c r="E14" s="57" t="s">
        <v>78</v>
      </c>
      <c r="F14" s="40"/>
      <c r="G14" s="40"/>
      <c r="H14" s="40"/>
      <c r="I14" s="40"/>
      <c r="J14" s="40"/>
      <c r="K14" s="40"/>
      <c r="L14" s="40"/>
      <c r="M14" s="38"/>
    </row>
    <row r="15" spans="1:13" ht="15.75">
      <c r="A15" s="39"/>
      <c r="B15" s="13"/>
      <c r="C15" s="13"/>
      <c r="D15" s="40"/>
      <c r="E15" s="40"/>
      <c r="F15" s="40"/>
      <c r="G15" s="40"/>
      <c r="H15" s="40"/>
      <c r="I15" s="40"/>
      <c r="J15" s="40"/>
      <c r="K15" s="40"/>
      <c r="L15" s="40"/>
      <c r="M15" s="38"/>
    </row>
    <row r="16" spans="1:13" ht="12.75" customHeight="1">
      <c r="A16" s="39"/>
      <c r="B16" s="58"/>
      <c r="C16" s="40"/>
      <c r="D16" s="13"/>
      <c r="E16" s="13" t="s">
        <v>57</v>
      </c>
      <c r="F16" s="40"/>
      <c r="G16" s="40"/>
      <c r="H16" s="40"/>
      <c r="I16" s="40"/>
      <c r="J16" s="40"/>
      <c r="K16" s="40"/>
      <c r="L16" s="40"/>
      <c r="M16" s="38"/>
    </row>
    <row r="17" spans="1:13" ht="15.75">
      <c r="A17" s="39"/>
      <c r="B17" s="13"/>
      <c r="C17" s="13"/>
      <c r="D17" s="40"/>
      <c r="E17" s="40"/>
      <c r="F17" s="40"/>
      <c r="G17" s="40"/>
      <c r="H17" s="40"/>
      <c r="I17" s="40"/>
      <c r="J17" s="40"/>
      <c r="K17" s="40"/>
      <c r="L17" s="40"/>
      <c r="M17" s="38"/>
    </row>
    <row r="18" spans="1:13" ht="12.75" customHeight="1">
      <c r="A18" s="39"/>
      <c r="B18" s="58"/>
      <c r="C18" s="40"/>
      <c r="D18" s="13"/>
      <c r="E18" s="13" t="s">
        <v>58</v>
      </c>
      <c r="F18" s="40"/>
      <c r="G18" s="40"/>
      <c r="H18" s="40"/>
      <c r="I18" s="40"/>
      <c r="J18" s="40"/>
      <c r="K18" s="40"/>
      <c r="L18" s="40"/>
      <c r="M18" s="38"/>
    </row>
    <row r="19" spans="1:13" ht="15.75">
      <c r="A19" s="39"/>
      <c r="B19" s="13"/>
      <c r="C19" s="13"/>
      <c r="D19" s="40"/>
      <c r="E19" s="40"/>
      <c r="F19" s="40"/>
      <c r="G19" s="40"/>
      <c r="H19" s="40"/>
      <c r="I19" s="40"/>
      <c r="J19" s="40"/>
      <c r="K19" s="40"/>
      <c r="L19" s="40"/>
      <c r="M19" s="38"/>
    </row>
    <row r="20" spans="1:13" ht="12.75" customHeight="1">
      <c r="A20" s="39"/>
      <c r="B20" s="58"/>
      <c r="C20" s="40"/>
      <c r="D20" s="13"/>
      <c r="E20" s="13" t="s">
        <v>59</v>
      </c>
      <c r="F20" s="40"/>
      <c r="G20" s="40"/>
      <c r="H20" s="40"/>
      <c r="I20" s="40"/>
      <c r="J20" s="40"/>
      <c r="K20" s="40"/>
      <c r="L20" s="40"/>
      <c r="M20" s="38"/>
    </row>
    <row r="21" spans="1:13" ht="15.75">
      <c r="A21" s="39"/>
      <c r="B21" s="13"/>
      <c r="C21" s="13"/>
      <c r="D21" s="40"/>
      <c r="E21" s="40"/>
      <c r="F21" s="40"/>
      <c r="G21" s="40"/>
      <c r="H21" s="40"/>
      <c r="I21" s="40"/>
      <c r="J21" s="40"/>
      <c r="K21" s="40"/>
      <c r="L21" s="40"/>
      <c r="M21" s="38"/>
    </row>
    <row r="22" spans="1:13" ht="12.75" customHeight="1">
      <c r="A22" s="39"/>
      <c r="B22" s="58"/>
      <c r="C22" s="40"/>
      <c r="D22" s="13"/>
      <c r="E22" s="13" t="s">
        <v>88</v>
      </c>
      <c r="F22" s="40"/>
      <c r="G22" s="40"/>
      <c r="H22" s="40"/>
      <c r="I22" s="40"/>
      <c r="J22" s="40"/>
      <c r="K22" s="40"/>
      <c r="L22" s="40"/>
      <c r="M22" s="38"/>
    </row>
    <row r="23" spans="1:13" ht="15.75">
      <c r="A23" s="39"/>
      <c r="B23" s="13"/>
      <c r="C23" s="13"/>
      <c r="D23" s="40"/>
      <c r="E23" s="40"/>
      <c r="F23" s="40"/>
      <c r="G23" s="40"/>
      <c r="H23" s="40"/>
      <c r="I23" s="40"/>
      <c r="J23" s="40"/>
      <c r="K23" s="40"/>
      <c r="L23" s="40"/>
      <c r="M23" s="38"/>
    </row>
    <row r="24" spans="1:13" ht="12.75" customHeight="1">
      <c r="A24" s="39"/>
      <c r="B24" s="58"/>
      <c r="C24" s="40"/>
      <c r="D24" s="13"/>
      <c r="E24" s="13" t="s">
        <v>102</v>
      </c>
      <c r="F24" s="40"/>
      <c r="G24" s="40"/>
      <c r="H24" s="40"/>
      <c r="I24" s="40"/>
      <c r="J24" s="40"/>
      <c r="K24" s="40"/>
      <c r="L24" s="40"/>
      <c r="M24" s="38"/>
    </row>
    <row r="25" spans="1:13" ht="15.75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</row>
    <row r="26" spans="1:13" ht="15.75">
      <c r="A26" s="15"/>
      <c r="B26" s="40"/>
      <c r="C26" s="40"/>
      <c r="D26" s="40"/>
      <c r="E26" s="153"/>
      <c r="F26" s="40"/>
      <c r="G26" s="40"/>
      <c r="H26" s="40"/>
      <c r="I26" s="40"/>
      <c r="J26" s="40"/>
      <c r="K26" s="40"/>
      <c r="L26" s="40"/>
      <c r="M26" s="38"/>
    </row>
    <row r="27" spans="1:13" ht="12.75">
      <c r="A27" s="16"/>
      <c r="B27" s="40"/>
      <c r="C27" s="40"/>
      <c r="D27" s="40"/>
      <c r="L27" s="40"/>
      <c r="M27" s="38"/>
    </row>
    <row r="28" spans="1:13" ht="12.75">
      <c r="A28" s="16"/>
      <c r="B28" s="40"/>
      <c r="C28" s="40"/>
      <c r="D28" s="40"/>
      <c r="E28" s="40"/>
      <c r="F28" s="40"/>
      <c r="G28" s="40"/>
      <c r="H28" s="40"/>
      <c r="I28" s="40"/>
      <c r="J28" s="40"/>
      <c r="L28" s="40"/>
      <c r="M28" s="38"/>
    </row>
    <row r="29" spans="1:13" ht="12.75">
      <c r="A29" s="16"/>
      <c r="B29" s="40"/>
      <c r="C29" s="40"/>
      <c r="D29" s="40"/>
      <c r="F29" s="40"/>
      <c r="G29" s="40"/>
      <c r="H29" s="40"/>
      <c r="I29" s="40"/>
      <c r="J29" s="40"/>
      <c r="L29" s="40"/>
      <c r="M29" s="38"/>
    </row>
    <row r="30" spans="1:13" ht="15.75">
      <c r="A30" s="16"/>
      <c r="B30" s="40"/>
      <c r="C30" s="40"/>
      <c r="D30" s="40"/>
      <c r="E30" s="153"/>
      <c r="F30" s="40"/>
      <c r="G30" s="40"/>
      <c r="H30" s="40"/>
      <c r="I30" s="40"/>
      <c r="J30" s="40"/>
      <c r="L30" s="40"/>
      <c r="M30" s="38"/>
    </row>
    <row r="31" spans="1:13" ht="16.5" thickBot="1">
      <c r="A31" s="41"/>
      <c r="B31" s="42"/>
      <c r="C31" s="42"/>
      <c r="D31" s="42"/>
      <c r="E31" s="152"/>
      <c r="F31" s="42"/>
      <c r="G31" s="42"/>
      <c r="H31" s="42"/>
      <c r="I31" s="42"/>
      <c r="J31" s="42"/>
      <c r="K31" s="42"/>
      <c r="L31" s="42"/>
      <c r="M31" s="43"/>
    </row>
    <row r="32" ht="13.5" thickTop="1"/>
    <row r="33" ht="12.75">
      <c r="A33" s="74" t="s">
        <v>24</v>
      </c>
    </row>
    <row r="34" spans="1:13" ht="12.75">
      <c r="A34" s="74" t="s">
        <v>98</v>
      </c>
      <c r="M34" s="169" t="s">
        <v>111</v>
      </c>
    </row>
  </sheetData>
  <sheetProtection/>
  <mergeCells count="3">
    <mergeCell ref="A3:M3"/>
    <mergeCell ref="A4:M4"/>
    <mergeCell ref="A5:M5"/>
  </mergeCells>
  <printOptions horizontalCentered="1" verticalCentered="1"/>
  <pageMargins left="0.5" right="0.5" top="0.44" bottom="0.4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4.00390625" style="2" customWidth="1"/>
    <col min="2" max="2" width="9.140625" style="2" customWidth="1"/>
    <col min="3" max="3" width="8.140625" style="2" customWidth="1"/>
    <col min="4" max="6" width="7.7109375" style="2" customWidth="1"/>
    <col min="7" max="7" width="7.7109375" style="4" customWidth="1"/>
    <col min="8" max="14" width="7.7109375" style="2" customWidth="1"/>
    <col min="15" max="15" width="0" style="2" hidden="1" customWidth="1"/>
    <col min="16" max="16384" width="9.140625" style="2" customWidth="1"/>
  </cols>
  <sheetData>
    <row r="1" spans="1:14" s="1" customFormat="1" ht="24" customHeight="1">
      <c r="A1" s="184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1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s="1" customFormat="1" ht="21.75" customHeight="1" thickBot="1">
      <c r="A3" s="178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s="1" customFormat="1" ht="12.75">
      <c r="A4" s="64" t="s">
        <v>8</v>
      </c>
      <c r="B4" s="67" t="s">
        <v>7</v>
      </c>
      <c r="C4" s="68" t="s">
        <v>9</v>
      </c>
      <c r="D4" s="69" t="s">
        <v>52</v>
      </c>
      <c r="E4" s="71" t="s">
        <v>10</v>
      </c>
      <c r="F4" s="97" t="s">
        <v>53</v>
      </c>
      <c r="G4" s="117" t="s">
        <v>12</v>
      </c>
      <c r="H4" s="118" t="s">
        <v>54</v>
      </c>
      <c r="I4" s="70" t="s">
        <v>13</v>
      </c>
      <c r="J4" s="97" t="s">
        <v>55</v>
      </c>
      <c r="K4" s="98" t="s">
        <v>14</v>
      </c>
      <c r="L4" s="69" t="s">
        <v>56</v>
      </c>
      <c r="M4" s="70" t="s">
        <v>68</v>
      </c>
      <c r="N4" s="67" t="s">
        <v>101</v>
      </c>
    </row>
    <row r="5" spans="1:14" s="3" customFormat="1" ht="12.75">
      <c r="A5" s="54"/>
      <c r="B5" s="106"/>
      <c r="C5" s="107"/>
      <c r="D5" s="108"/>
      <c r="E5" s="119"/>
      <c r="F5" s="109"/>
      <c r="G5" s="122"/>
      <c r="H5" s="123"/>
      <c r="I5" s="107"/>
      <c r="J5" s="109"/>
      <c r="K5" s="110" t="s">
        <v>47</v>
      </c>
      <c r="L5" s="108"/>
      <c r="M5" s="107" t="s">
        <v>49</v>
      </c>
      <c r="N5" s="111"/>
    </row>
    <row r="6" spans="1:14" s="3" customFormat="1" ht="12.75">
      <c r="A6" s="124" t="s">
        <v>28</v>
      </c>
      <c r="B6" s="106" t="s">
        <v>40</v>
      </c>
      <c r="C6" s="107"/>
      <c r="D6" s="108" t="s">
        <v>45</v>
      </c>
      <c r="E6" s="119"/>
      <c r="F6" s="109" t="s">
        <v>45</v>
      </c>
      <c r="G6" s="121"/>
      <c r="H6" s="108" t="s">
        <v>45</v>
      </c>
      <c r="I6" s="107" t="s">
        <v>15</v>
      </c>
      <c r="J6" s="109" t="s">
        <v>45</v>
      </c>
      <c r="K6" s="110" t="s">
        <v>15</v>
      </c>
      <c r="L6" s="108" t="s">
        <v>45</v>
      </c>
      <c r="M6" s="107" t="s">
        <v>15</v>
      </c>
      <c r="N6" s="111" t="s">
        <v>45</v>
      </c>
    </row>
    <row r="7" spans="1:14" s="3" customFormat="1" ht="12.75">
      <c r="A7" s="124" t="s">
        <v>29</v>
      </c>
      <c r="B7" s="106" t="s">
        <v>41</v>
      </c>
      <c r="C7" s="107" t="s">
        <v>44</v>
      </c>
      <c r="D7" s="108" t="s">
        <v>46</v>
      </c>
      <c r="E7" s="119"/>
      <c r="F7" s="109" t="s">
        <v>46</v>
      </c>
      <c r="G7" s="121" t="s">
        <v>47</v>
      </c>
      <c r="H7" s="108" t="s">
        <v>46</v>
      </c>
      <c r="I7" s="107" t="s">
        <v>48</v>
      </c>
      <c r="J7" s="109" t="s">
        <v>46</v>
      </c>
      <c r="K7" s="110" t="s">
        <v>48</v>
      </c>
      <c r="L7" s="108" t="s">
        <v>46</v>
      </c>
      <c r="M7" s="107" t="s">
        <v>99</v>
      </c>
      <c r="N7" s="111" t="s">
        <v>49</v>
      </c>
    </row>
    <row r="8" spans="1:14" s="3" customFormat="1" ht="13.5" thickBot="1">
      <c r="A8" s="125" t="s">
        <v>30</v>
      </c>
      <c r="B8" s="112" t="s">
        <v>42</v>
      </c>
      <c r="C8" s="105" t="s">
        <v>43</v>
      </c>
      <c r="D8" s="113" t="s">
        <v>42</v>
      </c>
      <c r="E8" s="120" t="s">
        <v>15</v>
      </c>
      <c r="F8" s="114" t="s">
        <v>42</v>
      </c>
      <c r="G8" s="115" t="s">
        <v>15</v>
      </c>
      <c r="H8" s="113" t="s">
        <v>42</v>
      </c>
      <c r="I8" s="105" t="s">
        <v>49</v>
      </c>
      <c r="J8" s="114" t="s">
        <v>42</v>
      </c>
      <c r="K8" s="115" t="s">
        <v>49</v>
      </c>
      <c r="L8" s="113" t="s">
        <v>42</v>
      </c>
      <c r="M8" s="105" t="s">
        <v>100</v>
      </c>
      <c r="N8" s="116" t="s">
        <v>15</v>
      </c>
    </row>
    <row r="9" spans="1:14" s="3" customFormat="1" ht="21.75" customHeight="1">
      <c r="A9" s="19" t="s">
        <v>19</v>
      </c>
      <c r="B9" s="92">
        <v>2811</v>
      </c>
      <c r="C9" s="44">
        <v>1437</v>
      </c>
      <c r="D9" s="21">
        <f>+C9/B9</f>
        <v>0.5112059765208111</v>
      </c>
      <c r="E9" s="62">
        <v>230</v>
      </c>
      <c r="F9" s="102">
        <f aca="true" t="shared" si="0" ref="F9:F25">+E9/B9</f>
        <v>0.08182141586623977</v>
      </c>
      <c r="G9" s="62">
        <v>22</v>
      </c>
      <c r="H9" s="21">
        <f>+G9/B9</f>
        <v>0.007826396300249021</v>
      </c>
      <c r="I9" s="62">
        <v>153</v>
      </c>
      <c r="J9" s="101">
        <f>I9/B9</f>
        <v>0.054429028815368194</v>
      </c>
      <c r="K9" s="62">
        <v>19</v>
      </c>
      <c r="L9" s="21">
        <f>+K9/B9</f>
        <v>0.006759160441124155</v>
      </c>
      <c r="M9" s="62">
        <v>133</v>
      </c>
      <c r="N9" s="168">
        <f>M9/I9</f>
        <v>0.869281045751634</v>
      </c>
    </row>
    <row r="10" spans="1:14" s="3" customFormat="1" ht="21.75" customHeight="1">
      <c r="A10" s="22" t="s">
        <v>0</v>
      </c>
      <c r="B10" s="93">
        <v>15462</v>
      </c>
      <c r="C10" s="44">
        <v>7550</v>
      </c>
      <c r="D10" s="21">
        <f aca="true" t="shared" si="1" ref="D10:D23">+C10/B10</f>
        <v>0.48829388177467337</v>
      </c>
      <c r="E10" s="62">
        <v>551</v>
      </c>
      <c r="F10" s="102">
        <f t="shared" si="0"/>
        <v>0.03563575216660199</v>
      </c>
      <c r="G10" s="62">
        <v>65</v>
      </c>
      <c r="H10" s="21">
        <f aca="true" t="shared" si="2" ref="H10:H25">+G10/B10</f>
        <v>0.004203854611305135</v>
      </c>
      <c r="I10" s="62">
        <v>142</v>
      </c>
      <c r="J10" s="102">
        <f aca="true" t="shared" si="3" ref="J10:J24">I10/B10</f>
        <v>0.009183805458543526</v>
      </c>
      <c r="K10" s="62">
        <v>35</v>
      </c>
      <c r="L10" s="21">
        <f aca="true" t="shared" si="4" ref="L10:L25">+K10/B10</f>
        <v>0.002263614021471996</v>
      </c>
      <c r="M10" s="62">
        <v>122</v>
      </c>
      <c r="N10" s="46">
        <f>M10/I10</f>
        <v>0.8591549295774648</v>
      </c>
    </row>
    <row r="11" spans="1:14" s="3" customFormat="1" ht="21.75" customHeight="1">
      <c r="A11" s="22" t="s">
        <v>20</v>
      </c>
      <c r="B11" s="93">
        <v>14523</v>
      </c>
      <c r="C11" s="44">
        <v>7228</v>
      </c>
      <c r="D11" s="21">
        <f t="shared" si="1"/>
        <v>0.4976933140535702</v>
      </c>
      <c r="E11" s="62">
        <v>715</v>
      </c>
      <c r="F11" s="102">
        <f t="shared" si="0"/>
        <v>0.049232252289471874</v>
      </c>
      <c r="G11" s="62">
        <v>112</v>
      </c>
      <c r="H11" s="21">
        <f t="shared" si="2"/>
        <v>0.007711905253735454</v>
      </c>
      <c r="I11" s="62">
        <v>294</v>
      </c>
      <c r="J11" s="102">
        <f t="shared" si="3"/>
        <v>0.020243751291055566</v>
      </c>
      <c r="K11" s="62">
        <v>84</v>
      </c>
      <c r="L11" s="21">
        <f t="shared" si="4"/>
        <v>0.005783928940301591</v>
      </c>
      <c r="M11" s="62">
        <v>250</v>
      </c>
      <c r="N11" s="46">
        <f aca="true" t="shared" si="5" ref="N11:N23">M11/I11</f>
        <v>0.8503401360544217</v>
      </c>
    </row>
    <row r="12" spans="1:14" s="3" customFormat="1" ht="21.75" customHeight="1">
      <c r="A12" s="22" t="s">
        <v>21</v>
      </c>
      <c r="B12" s="93">
        <v>5840</v>
      </c>
      <c r="C12" s="44">
        <v>3217</v>
      </c>
      <c r="D12" s="21">
        <f t="shared" si="1"/>
        <v>0.5508561643835617</v>
      </c>
      <c r="E12" s="62">
        <v>329</v>
      </c>
      <c r="F12" s="102">
        <f t="shared" si="0"/>
        <v>0.05633561643835616</v>
      </c>
      <c r="G12" s="62">
        <v>39</v>
      </c>
      <c r="H12" s="21">
        <f t="shared" si="2"/>
        <v>0.006678082191780822</v>
      </c>
      <c r="I12" s="62">
        <v>93</v>
      </c>
      <c r="J12" s="102">
        <f t="shared" si="3"/>
        <v>0.015924657534246576</v>
      </c>
      <c r="K12" s="62">
        <v>28</v>
      </c>
      <c r="L12" s="21">
        <f t="shared" si="4"/>
        <v>0.004794520547945206</v>
      </c>
      <c r="M12" s="62">
        <v>91</v>
      </c>
      <c r="N12" s="46">
        <f t="shared" si="5"/>
        <v>0.978494623655914</v>
      </c>
    </row>
    <row r="13" spans="1:14" s="3" customFormat="1" ht="21.75" customHeight="1">
      <c r="A13" s="22" t="s">
        <v>70</v>
      </c>
      <c r="B13" s="93">
        <v>3265</v>
      </c>
      <c r="C13" s="44">
        <v>2037</v>
      </c>
      <c r="D13" s="21">
        <f t="shared" si="1"/>
        <v>0.6238897396630935</v>
      </c>
      <c r="E13" s="62">
        <v>273</v>
      </c>
      <c r="F13" s="102">
        <f t="shared" si="0"/>
        <v>0.08361408882082695</v>
      </c>
      <c r="G13" s="62">
        <v>31</v>
      </c>
      <c r="H13" s="21">
        <f t="shared" si="2"/>
        <v>0.009494640122511486</v>
      </c>
      <c r="I13" s="62">
        <v>99</v>
      </c>
      <c r="J13" s="102">
        <f t="shared" si="3"/>
        <v>0.030321592649310874</v>
      </c>
      <c r="K13" s="62">
        <v>24</v>
      </c>
      <c r="L13" s="21">
        <f t="shared" si="4"/>
        <v>0.007350689127105666</v>
      </c>
      <c r="M13" s="62">
        <v>94</v>
      </c>
      <c r="N13" s="46">
        <f t="shared" si="5"/>
        <v>0.9494949494949495</v>
      </c>
    </row>
    <row r="14" spans="1:14" s="3" customFormat="1" ht="21.75" customHeight="1">
      <c r="A14" s="22" t="s">
        <v>18</v>
      </c>
      <c r="B14" s="93">
        <v>11948</v>
      </c>
      <c r="C14" s="94">
        <v>8261</v>
      </c>
      <c r="D14" s="21">
        <f t="shared" si="1"/>
        <v>0.6914127887512554</v>
      </c>
      <c r="E14" s="99">
        <v>770</v>
      </c>
      <c r="F14" s="102">
        <f t="shared" si="0"/>
        <v>0.06444593237361902</v>
      </c>
      <c r="G14" s="99">
        <v>110</v>
      </c>
      <c r="H14" s="21">
        <f t="shared" si="2"/>
        <v>0.00920656176765986</v>
      </c>
      <c r="I14" s="99">
        <v>488</v>
      </c>
      <c r="J14" s="102">
        <f t="shared" si="3"/>
        <v>0.04084365584198192</v>
      </c>
      <c r="K14" s="99">
        <v>99</v>
      </c>
      <c r="L14" s="21">
        <f t="shared" si="4"/>
        <v>0.008285905590893873</v>
      </c>
      <c r="M14" s="99">
        <v>435</v>
      </c>
      <c r="N14" s="46">
        <f t="shared" si="5"/>
        <v>0.8913934426229508</v>
      </c>
    </row>
    <row r="15" spans="1:14" s="3" customFormat="1" ht="21.75" customHeight="1">
      <c r="A15" s="19" t="s">
        <v>71</v>
      </c>
      <c r="B15" s="92">
        <v>4869</v>
      </c>
      <c r="C15" s="44">
        <v>2704</v>
      </c>
      <c r="D15" s="21">
        <f t="shared" si="1"/>
        <v>0.5553501745738345</v>
      </c>
      <c r="E15" s="62">
        <v>359</v>
      </c>
      <c r="F15" s="102">
        <f t="shared" si="0"/>
        <v>0.07373177243787225</v>
      </c>
      <c r="G15" s="62">
        <v>53</v>
      </c>
      <c r="H15" s="21">
        <f t="shared" si="2"/>
        <v>0.010885192031217909</v>
      </c>
      <c r="I15" s="62">
        <v>216</v>
      </c>
      <c r="J15" s="102">
        <f t="shared" si="3"/>
        <v>0.04436229205175601</v>
      </c>
      <c r="K15" s="62">
        <v>43</v>
      </c>
      <c r="L15" s="21">
        <f t="shared" si="4"/>
        <v>0.008831382214006983</v>
      </c>
      <c r="M15" s="62">
        <v>199</v>
      </c>
      <c r="N15" s="46">
        <f t="shared" si="5"/>
        <v>0.9212962962962963</v>
      </c>
    </row>
    <row r="16" spans="1:14" s="3" customFormat="1" ht="21.75" customHeight="1">
      <c r="A16" s="22" t="s">
        <v>75</v>
      </c>
      <c r="B16" s="93">
        <v>5771</v>
      </c>
      <c r="C16" s="44">
        <v>4256</v>
      </c>
      <c r="D16" s="21">
        <f t="shared" si="1"/>
        <v>0.7374805059781667</v>
      </c>
      <c r="E16" s="62">
        <v>390</v>
      </c>
      <c r="F16" s="102">
        <f t="shared" si="0"/>
        <v>0.06757927568878877</v>
      </c>
      <c r="G16" s="62">
        <v>42</v>
      </c>
      <c r="H16" s="21">
        <f t="shared" si="2"/>
        <v>0.007277768151100329</v>
      </c>
      <c r="I16" s="62">
        <v>161</v>
      </c>
      <c r="J16" s="102">
        <f t="shared" si="3"/>
        <v>0.027898111245884594</v>
      </c>
      <c r="K16" s="62">
        <v>29</v>
      </c>
      <c r="L16" s="21">
        <f t="shared" si="4"/>
        <v>0.005025125628140704</v>
      </c>
      <c r="M16" s="62">
        <v>144</v>
      </c>
      <c r="N16" s="46">
        <f t="shared" si="5"/>
        <v>0.8944099378881988</v>
      </c>
    </row>
    <row r="17" spans="1:14" s="3" customFormat="1" ht="21.75" customHeight="1">
      <c r="A17" s="22" t="s">
        <v>76</v>
      </c>
      <c r="B17" s="93">
        <v>5710</v>
      </c>
      <c r="C17" s="44">
        <v>2553</v>
      </c>
      <c r="D17" s="21">
        <f t="shared" si="1"/>
        <v>0.4471103327495622</v>
      </c>
      <c r="E17" s="62">
        <v>313</v>
      </c>
      <c r="F17" s="102">
        <f t="shared" si="0"/>
        <v>0.05481611208406305</v>
      </c>
      <c r="G17" s="62">
        <v>60</v>
      </c>
      <c r="H17" s="21">
        <f t="shared" si="2"/>
        <v>0.010507880910683012</v>
      </c>
      <c r="I17" s="62">
        <v>156</v>
      </c>
      <c r="J17" s="102">
        <f t="shared" si="3"/>
        <v>0.027320490367775833</v>
      </c>
      <c r="K17" s="62">
        <v>50</v>
      </c>
      <c r="L17" s="21">
        <f t="shared" si="4"/>
        <v>0.008756567425569177</v>
      </c>
      <c r="M17" s="62">
        <v>128</v>
      </c>
      <c r="N17" s="46">
        <f t="shared" si="5"/>
        <v>0.8205128205128205</v>
      </c>
    </row>
    <row r="18" spans="1:14" s="3" customFormat="1" ht="21.75" customHeight="1">
      <c r="A18" s="22" t="s">
        <v>22</v>
      </c>
      <c r="B18" s="93">
        <v>22244</v>
      </c>
      <c r="C18" s="44">
        <v>8891</v>
      </c>
      <c r="D18" s="21">
        <f t="shared" si="1"/>
        <v>0.39970329077504047</v>
      </c>
      <c r="E18" s="62">
        <v>713</v>
      </c>
      <c r="F18" s="102">
        <f t="shared" si="0"/>
        <v>0.03205358748426542</v>
      </c>
      <c r="G18" s="62">
        <v>119</v>
      </c>
      <c r="H18" s="21">
        <f t="shared" si="2"/>
        <v>0.0053497572379068515</v>
      </c>
      <c r="I18" s="62">
        <v>204</v>
      </c>
      <c r="J18" s="102">
        <f t="shared" si="3"/>
        <v>0.009171012407840316</v>
      </c>
      <c r="K18" s="62">
        <v>81</v>
      </c>
      <c r="L18" s="21">
        <f t="shared" si="4"/>
        <v>0.0036414313972307137</v>
      </c>
      <c r="M18" s="62">
        <v>193</v>
      </c>
      <c r="N18" s="46">
        <f t="shared" si="5"/>
        <v>0.946078431372549</v>
      </c>
    </row>
    <row r="19" spans="1:14" s="3" customFormat="1" ht="21.75" customHeight="1">
      <c r="A19" s="22" t="s">
        <v>74</v>
      </c>
      <c r="B19" s="93">
        <v>8605</v>
      </c>
      <c r="C19" s="44">
        <v>5436</v>
      </c>
      <c r="D19" s="21">
        <f t="shared" si="1"/>
        <v>0.631725740848344</v>
      </c>
      <c r="E19" s="62">
        <v>449</v>
      </c>
      <c r="F19" s="102">
        <f t="shared" si="0"/>
        <v>0.052178965717606045</v>
      </c>
      <c r="G19" s="62">
        <v>52</v>
      </c>
      <c r="H19" s="21">
        <f t="shared" si="2"/>
        <v>0.006042998256827426</v>
      </c>
      <c r="I19" s="62">
        <v>141</v>
      </c>
      <c r="J19" s="102">
        <f t="shared" si="3"/>
        <v>0.016385822196397445</v>
      </c>
      <c r="K19" s="62">
        <v>46</v>
      </c>
      <c r="L19" s="21">
        <f t="shared" si="4"/>
        <v>0.005345729227193492</v>
      </c>
      <c r="M19" s="62">
        <v>131</v>
      </c>
      <c r="N19" s="46">
        <f t="shared" si="5"/>
        <v>0.9290780141843972</v>
      </c>
    </row>
    <row r="20" spans="1:14" s="3" customFormat="1" ht="21.75" customHeight="1">
      <c r="A20" s="22" t="s">
        <v>1</v>
      </c>
      <c r="B20" s="93">
        <v>16322</v>
      </c>
      <c r="C20" s="44">
        <v>9975</v>
      </c>
      <c r="D20" s="21">
        <f t="shared" si="1"/>
        <v>0.6111383408895968</v>
      </c>
      <c r="E20" s="62">
        <v>745</v>
      </c>
      <c r="F20" s="102">
        <f t="shared" si="0"/>
        <v>0.04564391618674182</v>
      </c>
      <c r="G20" s="62">
        <v>78</v>
      </c>
      <c r="H20" s="21">
        <f t="shared" si="2"/>
        <v>0.0047788261242494795</v>
      </c>
      <c r="I20" s="62">
        <v>296</v>
      </c>
      <c r="J20" s="102">
        <f t="shared" si="3"/>
        <v>0.018135032471510843</v>
      </c>
      <c r="K20" s="62">
        <v>51</v>
      </c>
      <c r="L20" s="21">
        <f t="shared" si="4"/>
        <v>0.0031246170812400443</v>
      </c>
      <c r="M20" s="62">
        <v>270</v>
      </c>
      <c r="N20" s="46">
        <f t="shared" si="5"/>
        <v>0.9121621621621622</v>
      </c>
    </row>
    <row r="21" spans="1:14" s="3" customFormat="1" ht="21.75" customHeight="1">
      <c r="A21" s="22" t="s">
        <v>73</v>
      </c>
      <c r="B21" s="93">
        <v>10065</v>
      </c>
      <c r="C21" s="44">
        <v>7544</v>
      </c>
      <c r="D21" s="21">
        <f t="shared" si="1"/>
        <v>0.7495280675608544</v>
      </c>
      <c r="E21" s="62">
        <v>568</v>
      </c>
      <c r="F21" s="102">
        <f t="shared" si="0"/>
        <v>0.05643318430203676</v>
      </c>
      <c r="G21" s="62">
        <v>74</v>
      </c>
      <c r="H21" s="21">
        <f t="shared" si="2"/>
        <v>0.0073522106308991555</v>
      </c>
      <c r="I21" s="62">
        <v>248</v>
      </c>
      <c r="J21" s="102">
        <f t="shared" si="3"/>
        <v>0.024639841033283656</v>
      </c>
      <c r="K21" s="62">
        <v>56</v>
      </c>
      <c r="L21" s="21">
        <f t="shared" si="4"/>
        <v>0.005563835072031793</v>
      </c>
      <c r="M21" s="62">
        <v>228</v>
      </c>
      <c r="N21" s="46">
        <f t="shared" si="5"/>
        <v>0.9193548387096774</v>
      </c>
    </row>
    <row r="22" spans="1:14" s="3" customFormat="1" ht="21.75" customHeight="1">
      <c r="A22" s="22" t="s">
        <v>72</v>
      </c>
      <c r="B22" s="93">
        <v>5570</v>
      </c>
      <c r="C22" s="44">
        <v>3859</v>
      </c>
      <c r="D22" s="21">
        <f t="shared" si="1"/>
        <v>0.692818671454219</v>
      </c>
      <c r="E22" s="62">
        <v>475</v>
      </c>
      <c r="F22" s="102">
        <f t="shared" si="0"/>
        <v>0.08527827648114901</v>
      </c>
      <c r="G22" s="62">
        <v>74</v>
      </c>
      <c r="H22" s="21">
        <f t="shared" si="2"/>
        <v>0.013285457809694794</v>
      </c>
      <c r="I22" s="62">
        <v>237</v>
      </c>
      <c r="J22" s="102">
        <f t="shared" si="3"/>
        <v>0.04254937163375225</v>
      </c>
      <c r="K22" s="62">
        <v>65</v>
      </c>
      <c r="L22" s="21">
        <f t="shared" si="4"/>
        <v>0.011669658886894075</v>
      </c>
      <c r="M22" s="62">
        <v>194</v>
      </c>
      <c r="N22" s="46">
        <f t="shared" si="5"/>
        <v>0.8185654008438819</v>
      </c>
    </row>
    <row r="23" spans="1:14" s="3" customFormat="1" ht="21.75" customHeight="1">
      <c r="A23" s="22" t="s">
        <v>23</v>
      </c>
      <c r="B23" s="93">
        <v>8804</v>
      </c>
      <c r="C23" s="44">
        <v>4985</v>
      </c>
      <c r="D23" s="21">
        <f t="shared" si="1"/>
        <v>0.5662199000454339</v>
      </c>
      <c r="E23" s="62">
        <v>582</v>
      </c>
      <c r="F23" s="102">
        <f t="shared" si="0"/>
        <v>0.06610631531122217</v>
      </c>
      <c r="G23" s="62">
        <v>51</v>
      </c>
      <c r="H23" s="21">
        <f t="shared" si="2"/>
        <v>0.005792821444797819</v>
      </c>
      <c r="I23" s="62">
        <v>370</v>
      </c>
      <c r="J23" s="102">
        <f t="shared" si="3"/>
        <v>0.04202635165833712</v>
      </c>
      <c r="K23" s="62">
        <v>42</v>
      </c>
      <c r="L23" s="21">
        <f t="shared" si="4"/>
        <v>0.004770558836892321</v>
      </c>
      <c r="M23" s="62">
        <v>326</v>
      </c>
      <c r="N23" s="46">
        <f t="shared" si="5"/>
        <v>0.8810810810810811</v>
      </c>
    </row>
    <row r="24" spans="1:14" s="3" customFormat="1" ht="21.75" customHeight="1" thickBot="1">
      <c r="A24" s="22" t="s">
        <v>97</v>
      </c>
      <c r="B24" s="95">
        <v>10282</v>
      </c>
      <c r="C24" s="47">
        <v>7344</v>
      </c>
      <c r="D24" s="25">
        <f>+C24/B24</f>
        <v>0.7142579264734488</v>
      </c>
      <c r="E24" s="100">
        <v>735</v>
      </c>
      <c r="F24" s="103">
        <f t="shared" si="0"/>
        <v>0.0714841470531025</v>
      </c>
      <c r="G24" s="100">
        <v>86</v>
      </c>
      <c r="H24" s="25">
        <f t="shared" si="2"/>
        <v>0.008364131491927641</v>
      </c>
      <c r="I24" s="100">
        <v>505</v>
      </c>
      <c r="J24" s="103">
        <f t="shared" si="3"/>
        <v>0.04911495817934254</v>
      </c>
      <c r="K24" s="100">
        <v>73</v>
      </c>
      <c r="L24" s="25">
        <f t="shared" si="4"/>
        <v>0.007099786033845555</v>
      </c>
      <c r="M24" s="100">
        <v>472</v>
      </c>
      <c r="N24" s="46">
        <f>M24/I24</f>
        <v>0.9346534653465347</v>
      </c>
    </row>
    <row r="25" spans="1:14" s="10" customFormat="1" ht="21.75" customHeight="1" thickBot="1">
      <c r="A25" s="126" t="s">
        <v>77</v>
      </c>
      <c r="B25" s="96">
        <v>163136</v>
      </c>
      <c r="C25" s="48">
        <v>87677</v>
      </c>
      <c r="D25" s="33">
        <f>+C25/B25</f>
        <v>0.5374472832483327</v>
      </c>
      <c r="E25" s="60">
        <v>8869</v>
      </c>
      <c r="F25" s="104">
        <f t="shared" si="0"/>
        <v>0.05436568262063554</v>
      </c>
      <c r="G25" s="60">
        <v>1112</v>
      </c>
      <c r="H25" s="33">
        <f t="shared" si="2"/>
        <v>0.006816398587681444</v>
      </c>
      <c r="I25" s="60">
        <v>3951</v>
      </c>
      <c r="J25" s="104">
        <f>I25/B25</f>
        <v>0.024219056492742252</v>
      </c>
      <c r="K25" s="60">
        <v>852</v>
      </c>
      <c r="L25" s="33">
        <f t="shared" si="4"/>
        <v>0.005222636327971754</v>
      </c>
      <c r="M25" s="60">
        <v>3523</v>
      </c>
      <c r="N25" s="49">
        <f>+M25/I25</f>
        <v>0.891672994178689</v>
      </c>
    </row>
    <row r="27" ht="12.75">
      <c r="A27" s="128"/>
    </row>
  </sheetData>
  <sheetProtection/>
  <mergeCells count="3">
    <mergeCell ref="A3:N3"/>
    <mergeCell ref="A2:N2"/>
    <mergeCell ref="A1:N1"/>
  </mergeCells>
  <printOptions horizontalCentered="1" verticalCentered="1"/>
  <pageMargins left="0.51" right="0.5" top="0.75" bottom="0.75" header="0.12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FY16 QUARTER ENDING MARCH 31, 2016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2698</v>
      </c>
      <c r="C8" s="44">
        <v>1548</v>
      </c>
      <c r="D8" s="78">
        <f>+C8/B8</f>
        <v>0.5737583395107487</v>
      </c>
      <c r="E8" s="21">
        <f>D8/0.57</f>
        <v>1.006593578089033</v>
      </c>
      <c r="F8" s="44">
        <v>1859</v>
      </c>
      <c r="G8" s="61">
        <v>1531</v>
      </c>
      <c r="H8" s="76">
        <f>+G8/F8</f>
        <v>0.8235610543302851</v>
      </c>
      <c r="I8" s="21">
        <f>H8/0.85</f>
        <v>0.9688953580356297</v>
      </c>
      <c r="J8" s="90">
        <v>13583</v>
      </c>
      <c r="K8" s="45">
        <f>(J8/17500)</f>
        <v>0.7761714285714286</v>
      </c>
    </row>
    <row r="9" spans="1:11" s="3" customFormat="1" ht="17.25" customHeight="1">
      <c r="A9" s="22" t="s">
        <v>0</v>
      </c>
      <c r="B9" s="20">
        <v>14202</v>
      </c>
      <c r="C9" s="44">
        <v>8149</v>
      </c>
      <c r="D9" s="78">
        <f aca="true" t="shared" si="0" ref="D9:D24">+C9/B9</f>
        <v>0.5737924236023095</v>
      </c>
      <c r="E9" s="21">
        <f aca="true" t="shared" si="1" ref="E9:E24">D9/0.57</f>
        <v>1.006653374740894</v>
      </c>
      <c r="F9" s="44">
        <v>9475</v>
      </c>
      <c r="G9" s="62">
        <v>7832</v>
      </c>
      <c r="H9" s="76">
        <f aca="true" t="shared" si="2" ref="H9:H24">+G9/F9</f>
        <v>0.8265963060686016</v>
      </c>
      <c r="I9" s="21">
        <f aca="true" t="shared" si="3" ref="I9:I23">H9/0.85</f>
        <v>0.972466242433649</v>
      </c>
      <c r="J9" s="91">
        <v>15753</v>
      </c>
      <c r="K9" s="45">
        <f>(J9/17500)</f>
        <v>0.9001714285714286</v>
      </c>
    </row>
    <row r="10" spans="1:11" s="3" customFormat="1" ht="17.25" customHeight="1">
      <c r="A10" s="22" t="s">
        <v>20</v>
      </c>
      <c r="B10" s="20">
        <v>11778</v>
      </c>
      <c r="C10" s="44">
        <v>6872</v>
      </c>
      <c r="D10" s="78">
        <f t="shared" si="0"/>
        <v>0.5834606894209543</v>
      </c>
      <c r="E10" s="21">
        <f t="shared" si="1"/>
        <v>1.0236152445981654</v>
      </c>
      <c r="F10" s="44">
        <v>7277</v>
      </c>
      <c r="G10" s="62">
        <v>5917</v>
      </c>
      <c r="H10" s="76">
        <f t="shared" si="2"/>
        <v>0.8131097979936787</v>
      </c>
      <c r="I10" s="21">
        <f t="shared" si="3"/>
        <v>0.9565997623455044</v>
      </c>
      <c r="J10" s="91">
        <v>15355</v>
      </c>
      <c r="K10" s="45">
        <f aca="true" t="shared" si="4" ref="K10:K24">(J10/17500)</f>
        <v>0.8774285714285714</v>
      </c>
    </row>
    <row r="11" spans="1:11" s="3" customFormat="1" ht="17.25" customHeight="1">
      <c r="A11" s="22" t="s">
        <v>21</v>
      </c>
      <c r="B11" s="20">
        <v>4891</v>
      </c>
      <c r="C11" s="44">
        <v>2963</v>
      </c>
      <c r="D11" s="78">
        <f t="shared" si="0"/>
        <v>0.6058065835207525</v>
      </c>
      <c r="E11" s="21">
        <f t="shared" si="1"/>
        <v>1.0628185675802675</v>
      </c>
      <c r="F11" s="44">
        <v>3286</v>
      </c>
      <c r="G11" s="62">
        <v>2816</v>
      </c>
      <c r="H11" s="76">
        <f t="shared" si="2"/>
        <v>0.8569689592209373</v>
      </c>
      <c r="I11" s="21">
        <f t="shared" si="3"/>
        <v>1.0081987755540438</v>
      </c>
      <c r="J11" s="91">
        <v>15713</v>
      </c>
      <c r="K11" s="45">
        <f t="shared" si="4"/>
        <v>0.8978857142857143</v>
      </c>
    </row>
    <row r="12" spans="1:11" s="3" customFormat="1" ht="17.25" customHeight="1">
      <c r="A12" s="22" t="s">
        <v>4</v>
      </c>
      <c r="B12" s="20">
        <v>2562</v>
      </c>
      <c r="C12" s="44">
        <v>1422</v>
      </c>
      <c r="D12" s="78">
        <f t="shared" si="0"/>
        <v>0.5550351288056206</v>
      </c>
      <c r="E12" s="21">
        <f t="shared" si="1"/>
        <v>0.9737458400098608</v>
      </c>
      <c r="F12" s="44">
        <v>1899</v>
      </c>
      <c r="G12" s="62">
        <v>1608</v>
      </c>
      <c r="H12" s="76">
        <f t="shared" si="2"/>
        <v>0.8467614533965245</v>
      </c>
      <c r="I12" s="21">
        <f t="shared" si="3"/>
        <v>0.9961899451723818</v>
      </c>
      <c r="J12" s="91">
        <v>16836</v>
      </c>
      <c r="K12" s="45">
        <f t="shared" si="4"/>
        <v>0.9620571428571428</v>
      </c>
    </row>
    <row r="13" spans="1:11" s="3" customFormat="1" ht="17.25" customHeight="1">
      <c r="A13" s="22" t="s">
        <v>18</v>
      </c>
      <c r="B13" s="20">
        <v>10590</v>
      </c>
      <c r="C13" s="44">
        <v>6218</v>
      </c>
      <c r="D13" s="78">
        <f t="shared" si="0"/>
        <v>0.5871576959395657</v>
      </c>
      <c r="E13" s="21">
        <f t="shared" si="1"/>
        <v>1.0301012209466065</v>
      </c>
      <c r="F13" s="44">
        <v>6911</v>
      </c>
      <c r="G13" s="62">
        <v>5809</v>
      </c>
      <c r="H13" s="76">
        <f t="shared" si="2"/>
        <v>0.8405440601938938</v>
      </c>
      <c r="I13" s="21">
        <f t="shared" si="3"/>
        <v>0.9888753649339928</v>
      </c>
      <c r="J13" s="91">
        <v>19658</v>
      </c>
      <c r="K13" s="45">
        <f t="shared" si="4"/>
        <v>1.1233142857142857</v>
      </c>
    </row>
    <row r="14" spans="1:11" s="3" customFormat="1" ht="17.25" customHeight="1">
      <c r="A14" s="19" t="s">
        <v>5</v>
      </c>
      <c r="B14" s="20">
        <v>4501</v>
      </c>
      <c r="C14" s="44">
        <v>2664</v>
      </c>
      <c r="D14" s="78">
        <f t="shared" si="0"/>
        <v>0.5918684736725173</v>
      </c>
      <c r="E14" s="21">
        <f t="shared" si="1"/>
        <v>1.038365743285118</v>
      </c>
      <c r="F14" s="44">
        <v>3006</v>
      </c>
      <c r="G14" s="62">
        <v>2495</v>
      </c>
      <c r="H14" s="76">
        <f t="shared" si="2"/>
        <v>0.8300066533599467</v>
      </c>
      <c r="I14" s="21">
        <f t="shared" si="3"/>
        <v>0.9764784157175844</v>
      </c>
      <c r="J14" s="91">
        <v>15048</v>
      </c>
      <c r="K14" s="45">
        <f t="shared" si="4"/>
        <v>0.8598857142857143</v>
      </c>
    </row>
    <row r="15" spans="1:11" s="3" customFormat="1" ht="17.25" customHeight="1">
      <c r="A15" s="22" t="s">
        <v>16</v>
      </c>
      <c r="B15" s="20">
        <v>5272</v>
      </c>
      <c r="C15" s="44">
        <v>3234</v>
      </c>
      <c r="D15" s="78">
        <f t="shared" si="0"/>
        <v>0.6134294385432474</v>
      </c>
      <c r="E15" s="21">
        <f t="shared" si="1"/>
        <v>1.0761919974442937</v>
      </c>
      <c r="F15" s="44">
        <v>3410</v>
      </c>
      <c r="G15" s="62">
        <v>2894</v>
      </c>
      <c r="H15" s="76">
        <f t="shared" si="2"/>
        <v>0.8486803519061583</v>
      </c>
      <c r="I15" s="21">
        <f t="shared" si="3"/>
        <v>0.9984474728307745</v>
      </c>
      <c r="J15" s="91">
        <v>22392</v>
      </c>
      <c r="K15" s="45">
        <f t="shared" si="4"/>
        <v>1.279542857142857</v>
      </c>
    </row>
    <row r="16" spans="1:11" s="3" customFormat="1" ht="17.25" customHeight="1">
      <c r="A16" s="22" t="s">
        <v>3</v>
      </c>
      <c r="B16" s="20">
        <v>4913</v>
      </c>
      <c r="C16" s="44">
        <v>2729</v>
      </c>
      <c r="D16" s="78">
        <f t="shared" si="0"/>
        <v>0.5554650926114391</v>
      </c>
      <c r="E16" s="21">
        <f t="shared" si="1"/>
        <v>0.974500162476209</v>
      </c>
      <c r="F16" s="44">
        <v>3558</v>
      </c>
      <c r="G16" s="62">
        <v>2813</v>
      </c>
      <c r="H16" s="76">
        <f t="shared" si="2"/>
        <v>0.7906127037661608</v>
      </c>
      <c r="I16" s="21">
        <f t="shared" si="3"/>
        <v>0.9301325926660715</v>
      </c>
      <c r="J16" s="91">
        <v>13375</v>
      </c>
      <c r="K16" s="45">
        <f t="shared" si="4"/>
        <v>0.7642857142857142</v>
      </c>
    </row>
    <row r="17" spans="1:11" s="3" customFormat="1" ht="17.25" customHeight="1">
      <c r="A17" s="22" t="s">
        <v>22</v>
      </c>
      <c r="B17" s="20">
        <v>18364</v>
      </c>
      <c r="C17" s="44">
        <v>9867</v>
      </c>
      <c r="D17" s="78">
        <f t="shared" si="0"/>
        <v>0.537301241559573</v>
      </c>
      <c r="E17" s="21">
        <f t="shared" si="1"/>
        <v>0.942633757122058</v>
      </c>
      <c r="F17" s="44">
        <v>10910</v>
      </c>
      <c r="G17" s="62">
        <v>8829</v>
      </c>
      <c r="H17" s="76">
        <f t="shared" si="2"/>
        <v>0.8092575618698442</v>
      </c>
      <c r="I17" s="21">
        <f t="shared" si="3"/>
        <v>0.9520677198468755</v>
      </c>
      <c r="J17" s="91">
        <v>13221</v>
      </c>
      <c r="K17" s="45">
        <f t="shared" si="4"/>
        <v>0.7554857142857143</v>
      </c>
    </row>
    <row r="18" spans="1:11" s="3" customFormat="1" ht="17.25" customHeight="1">
      <c r="A18" s="22" t="s">
        <v>25</v>
      </c>
      <c r="B18" s="20">
        <v>8187</v>
      </c>
      <c r="C18" s="44">
        <v>4949</v>
      </c>
      <c r="D18" s="78">
        <f t="shared" si="0"/>
        <v>0.604494930988152</v>
      </c>
      <c r="E18" s="21">
        <f t="shared" si="1"/>
        <v>1.0605174227862317</v>
      </c>
      <c r="F18" s="44">
        <v>5545</v>
      </c>
      <c r="G18" s="62">
        <v>4692</v>
      </c>
      <c r="H18" s="76">
        <f t="shared" si="2"/>
        <v>0.8461677186654644</v>
      </c>
      <c r="I18" s="21">
        <f t="shared" si="3"/>
        <v>0.9954914337240758</v>
      </c>
      <c r="J18" s="91">
        <v>18223</v>
      </c>
      <c r="K18" s="45">
        <f t="shared" si="4"/>
        <v>1.0413142857142856</v>
      </c>
    </row>
    <row r="19" spans="1:11" s="3" customFormat="1" ht="17.25" customHeight="1">
      <c r="A19" s="22" t="s">
        <v>1</v>
      </c>
      <c r="B19" s="20">
        <v>12825</v>
      </c>
      <c r="C19" s="44">
        <v>7778</v>
      </c>
      <c r="D19" s="78">
        <f t="shared" si="0"/>
        <v>0.6064717348927875</v>
      </c>
      <c r="E19" s="21">
        <f t="shared" si="1"/>
        <v>1.063985499811908</v>
      </c>
      <c r="F19" s="44">
        <v>9586</v>
      </c>
      <c r="G19" s="62">
        <v>8169</v>
      </c>
      <c r="H19" s="76">
        <f t="shared" si="2"/>
        <v>0.8521802628833716</v>
      </c>
      <c r="I19" s="21">
        <f t="shared" si="3"/>
        <v>1.0025650151569077</v>
      </c>
      <c r="J19" s="91">
        <v>23132</v>
      </c>
      <c r="K19" s="45">
        <f t="shared" si="4"/>
        <v>1.3218285714285714</v>
      </c>
    </row>
    <row r="20" spans="1:11" s="3" customFormat="1" ht="17.25" customHeight="1">
      <c r="A20" s="22" t="s">
        <v>2</v>
      </c>
      <c r="B20" s="20">
        <v>8501</v>
      </c>
      <c r="C20" s="44">
        <v>5042</v>
      </c>
      <c r="D20" s="78">
        <f t="shared" si="0"/>
        <v>0.5931066933301965</v>
      </c>
      <c r="E20" s="21">
        <f t="shared" si="1"/>
        <v>1.0405380584740291</v>
      </c>
      <c r="F20" s="44">
        <v>5770</v>
      </c>
      <c r="G20" s="62">
        <v>4953</v>
      </c>
      <c r="H20" s="76">
        <f t="shared" si="2"/>
        <v>0.8584055459272097</v>
      </c>
      <c r="I20" s="21">
        <f t="shared" si="3"/>
        <v>1.0098888775614232</v>
      </c>
      <c r="J20" s="91">
        <v>28846</v>
      </c>
      <c r="K20" s="45">
        <f t="shared" si="4"/>
        <v>1.648342857142857</v>
      </c>
    </row>
    <row r="21" spans="1:11" s="3" customFormat="1" ht="17.25" customHeight="1">
      <c r="A21" s="22" t="s">
        <v>17</v>
      </c>
      <c r="B21" s="20">
        <v>5168</v>
      </c>
      <c r="C21" s="44">
        <v>2992</v>
      </c>
      <c r="D21" s="78">
        <f t="shared" si="0"/>
        <v>0.5789473684210527</v>
      </c>
      <c r="E21" s="21">
        <f t="shared" si="1"/>
        <v>1.0156971375807942</v>
      </c>
      <c r="F21" s="44">
        <v>3877</v>
      </c>
      <c r="G21" s="62">
        <v>3250</v>
      </c>
      <c r="H21" s="76">
        <f t="shared" si="2"/>
        <v>0.8382770183131287</v>
      </c>
      <c r="I21" s="21">
        <f t="shared" si="3"/>
        <v>0.986208256838975</v>
      </c>
      <c r="J21" s="91">
        <v>17259</v>
      </c>
      <c r="K21" s="45">
        <f t="shared" si="4"/>
        <v>0.9862285714285715</v>
      </c>
    </row>
    <row r="22" spans="1:11" s="3" customFormat="1" ht="17.25" customHeight="1">
      <c r="A22" s="22" t="s">
        <v>23</v>
      </c>
      <c r="B22" s="20">
        <v>8003</v>
      </c>
      <c r="C22" s="44">
        <v>4404</v>
      </c>
      <c r="D22" s="78">
        <f t="shared" si="0"/>
        <v>0.5502936398850431</v>
      </c>
      <c r="E22" s="21">
        <f t="shared" si="1"/>
        <v>0.9654274383948125</v>
      </c>
      <c r="F22" s="44">
        <v>5710</v>
      </c>
      <c r="G22" s="62">
        <v>4633</v>
      </c>
      <c r="H22" s="76">
        <f t="shared" si="2"/>
        <v>0.8113835376532399</v>
      </c>
      <c r="I22" s="21">
        <f t="shared" si="3"/>
        <v>0.9545688678273411</v>
      </c>
      <c r="J22" s="91">
        <v>17280</v>
      </c>
      <c r="K22" s="45">
        <f t="shared" si="4"/>
        <v>0.9874285714285714</v>
      </c>
    </row>
    <row r="23" spans="1:12" s="3" customFormat="1" ht="17.25" customHeight="1" thickBot="1">
      <c r="A23" s="23" t="s">
        <v>97</v>
      </c>
      <c r="B23" s="24">
        <v>9039</v>
      </c>
      <c r="C23" s="47">
        <v>4964</v>
      </c>
      <c r="D23" s="79">
        <f t="shared" si="0"/>
        <v>0.549175793782498</v>
      </c>
      <c r="E23" s="25">
        <f t="shared" si="1"/>
        <v>0.9634663048815756</v>
      </c>
      <c r="F23" s="47">
        <v>5572</v>
      </c>
      <c r="G23" s="100">
        <v>4692</v>
      </c>
      <c r="H23" s="77">
        <f t="shared" si="2"/>
        <v>0.842067480258435</v>
      </c>
      <c r="I23" s="21">
        <f t="shared" si="3"/>
        <v>0.990667623833453</v>
      </c>
      <c r="J23" s="127">
        <v>20667</v>
      </c>
      <c r="K23" s="170">
        <f t="shared" si="4"/>
        <v>1.1809714285714286</v>
      </c>
      <c r="L23" s="81"/>
    </row>
    <row r="24" spans="1:12" s="10" customFormat="1" ht="17.25" customHeight="1" thickBot="1">
      <c r="A24" s="26" t="s">
        <v>6</v>
      </c>
      <c r="B24" s="27">
        <v>141009</v>
      </c>
      <c r="C24" s="60">
        <v>82659</v>
      </c>
      <c r="D24" s="104">
        <f t="shared" si="0"/>
        <v>0.5861966257472927</v>
      </c>
      <c r="E24" s="33">
        <f t="shared" si="1"/>
        <v>1.0284151328899873</v>
      </c>
      <c r="F24" s="155">
        <v>95370</v>
      </c>
      <c r="G24" s="60">
        <v>79485</v>
      </c>
      <c r="H24" s="143">
        <f t="shared" si="2"/>
        <v>0.8334381881094683</v>
      </c>
      <c r="I24" s="33">
        <f>H24/0.85</f>
        <v>0.9805155154229039</v>
      </c>
      <c r="J24" s="157">
        <v>18557</v>
      </c>
      <c r="K24" s="171">
        <f t="shared" si="4"/>
        <v>1.0604</v>
      </c>
      <c r="L24" s="82"/>
    </row>
    <row r="25" spans="1:12" s="10" customFormat="1" ht="17.25" customHeight="1">
      <c r="A25" s="193" t="s">
        <v>105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5"/>
      <c r="L25" s="9"/>
    </row>
    <row r="26" spans="1:12" s="6" customFormat="1" ht="122.25" customHeight="1" thickBot="1">
      <c r="A26" s="190" t="s">
        <v>103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FY16 QUARTER ENDING MARCH 31, 2016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83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1312</v>
      </c>
      <c r="C8" s="44">
        <v>738</v>
      </c>
      <c r="D8" s="78">
        <f aca="true" t="shared" si="0" ref="D8:D24">+C8/B8</f>
        <v>0.5625</v>
      </c>
      <c r="E8" s="21">
        <f>D8/0.57</f>
        <v>0.986842105263158</v>
      </c>
      <c r="F8" s="44">
        <v>714</v>
      </c>
      <c r="G8" s="61">
        <v>615</v>
      </c>
      <c r="H8" s="76">
        <f>+G8/F8</f>
        <v>0.8613445378151261</v>
      </c>
      <c r="I8" s="21">
        <f>H8/0.85</f>
        <v>1.013346515076619</v>
      </c>
      <c r="J8" s="90">
        <v>15565</v>
      </c>
      <c r="K8" s="45">
        <f>(J8/17500)</f>
        <v>0.8894285714285715</v>
      </c>
    </row>
    <row r="9" spans="1:11" s="3" customFormat="1" ht="17.25" customHeight="1">
      <c r="A9" s="22" t="s">
        <v>0</v>
      </c>
      <c r="B9" s="20">
        <v>6963</v>
      </c>
      <c r="C9" s="44">
        <v>3982</v>
      </c>
      <c r="D9" s="78">
        <f t="shared" si="0"/>
        <v>0.5718799368088467</v>
      </c>
      <c r="E9" s="21">
        <f aca="true" t="shared" si="1" ref="E9:E23">D9/0.57</f>
        <v>1.0032981347523628</v>
      </c>
      <c r="F9" s="44">
        <v>3800</v>
      </c>
      <c r="G9" s="62">
        <v>3283</v>
      </c>
      <c r="H9" s="76">
        <f aca="true" t="shared" si="2" ref="H9:H24">+G9/F9</f>
        <v>0.8639473684210527</v>
      </c>
      <c r="I9" s="21">
        <f aca="true" t="shared" si="3" ref="I9:I23">H9/0.85</f>
        <v>1.0164086687306502</v>
      </c>
      <c r="J9" s="91">
        <v>19677</v>
      </c>
      <c r="K9" s="45">
        <f>(J9/17500)</f>
        <v>1.1244</v>
      </c>
    </row>
    <row r="10" spans="1:11" s="3" customFormat="1" ht="17.25" customHeight="1">
      <c r="A10" s="22" t="s">
        <v>20</v>
      </c>
      <c r="B10" s="20">
        <v>5934</v>
      </c>
      <c r="C10" s="44">
        <v>3648</v>
      </c>
      <c r="D10" s="78">
        <f t="shared" si="0"/>
        <v>0.6147623862487361</v>
      </c>
      <c r="E10" s="21">
        <f t="shared" si="1"/>
        <v>1.0785305021907652</v>
      </c>
      <c r="F10" s="44">
        <v>3164</v>
      </c>
      <c r="G10" s="62">
        <v>2717</v>
      </c>
      <c r="H10" s="76">
        <f t="shared" si="2"/>
        <v>0.8587231352718079</v>
      </c>
      <c r="I10" s="21">
        <f t="shared" si="3"/>
        <v>1.01026251208448</v>
      </c>
      <c r="J10" s="91">
        <v>18797</v>
      </c>
      <c r="K10" s="45">
        <f aca="true" t="shared" si="4" ref="K10:K23">(J10/17500)</f>
        <v>1.0741142857142858</v>
      </c>
    </row>
    <row r="11" spans="1:11" s="3" customFormat="1" ht="17.25" customHeight="1">
      <c r="A11" s="22" t="s">
        <v>21</v>
      </c>
      <c r="B11" s="20">
        <v>2752</v>
      </c>
      <c r="C11" s="44">
        <v>1631</v>
      </c>
      <c r="D11" s="78">
        <f t="shared" si="0"/>
        <v>0.5926598837209303</v>
      </c>
      <c r="E11" s="21">
        <f t="shared" si="1"/>
        <v>1.0397541819665443</v>
      </c>
      <c r="F11" s="44">
        <v>1454</v>
      </c>
      <c r="G11" s="62">
        <v>1263</v>
      </c>
      <c r="H11" s="76">
        <f t="shared" si="2"/>
        <v>0.8686382393397524</v>
      </c>
      <c r="I11" s="21">
        <f t="shared" si="3"/>
        <v>1.0219273403997087</v>
      </c>
      <c r="J11" s="91">
        <v>18300</v>
      </c>
      <c r="K11" s="45">
        <f t="shared" si="4"/>
        <v>1.0457142857142858</v>
      </c>
    </row>
    <row r="12" spans="1:11" s="3" customFormat="1" ht="17.25" customHeight="1">
      <c r="A12" s="22" t="s">
        <v>4</v>
      </c>
      <c r="B12" s="20">
        <v>1758</v>
      </c>
      <c r="C12" s="44">
        <v>999</v>
      </c>
      <c r="D12" s="78">
        <f t="shared" si="0"/>
        <v>0.568259385665529</v>
      </c>
      <c r="E12" s="21">
        <f t="shared" si="1"/>
        <v>0.996946290641279</v>
      </c>
      <c r="F12" s="44">
        <v>867</v>
      </c>
      <c r="G12" s="62">
        <v>744</v>
      </c>
      <c r="H12" s="76">
        <f t="shared" si="2"/>
        <v>0.8581314878892734</v>
      </c>
      <c r="I12" s="21">
        <f t="shared" si="3"/>
        <v>1.0095664563403217</v>
      </c>
      <c r="J12" s="91">
        <v>19866</v>
      </c>
      <c r="K12" s="45">
        <f t="shared" si="4"/>
        <v>1.1352</v>
      </c>
    </row>
    <row r="13" spans="1:11" s="3" customFormat="1" ht="17.25" customHeight="1">
      <c r="A13" s="22" t="s">
        <v>18</v>
      </c>
      <c r="B13" s="20">
        <v>7386</v>
      </c>
      <c r="C13" s="44">
        <v>4340</v>
      </c>
      <c r="D13" s="78">
        <f t="shared" si="0"/>
        <v>0.5875981586785811</v>
      </c>
      <c r="E13" s="21">
        <f t="shared" si="1"/>
        <v>1.030873962594002</v>
      </c>
      <c r="F13" s="44">
        <v>4157</v>
      </c>
      <c r="G13" s="62">
        <v>3546</v>
      </c>
      <c r="H13" s="76">
        <f t="shared" si="2"/>
        <v>0.8530190040894876</v>
      </c>
      <c r="I13" s="21">
        <f t="shared" si="3"/>
        <v>1.0035517695170442</v>
      </c>
      <c r="J13" s="91">
        <v>21912</v>
      </c>
      <c r="K13" s="45">
        <f t="shared" si="4"/>
        <v>1.2521142857142857</v>
      </c>
    </row>
    <row r="14" spans="1:11" s="3" customFormat="1" ht="17.25" customHeight="1">
      <c r="A14" s="19" t="s">
        <v>5</v>
      </c>
      <c r="B14" s="20">
        <v>2529</v>
      </c>
      <c r="C14" s="44">
        <v>1544</v>
      </c>
      <c r="D14" s="78">
        <f t="shared" si="0"/>
        <v>0.6105179913009094</v>
      </c>
      <c r="E14" s="21">
        <f t="shared" si="1"/>
        <v>1.0710841952647534</v>
      </c>
      <c r="F14" s="44">
        <v>1358</v>
      </c>
      <c r="G14" s="62">
        <v>1138</v>
      </c>
      <c r="H14" s="76">
        <f t="shared" si="2"/>
        <v>0.8379970544918999</v>
      </c>
      <c r="I14" s="21">
        <f t="shared" si="3"/>
        <v>0.9858788876375293</v>
      </c>
      <c r="J14" s="91">
        <v>16357</v>
      </c>
      <c r="K14" s="45">
        <f t="shared" si="4"/>
        <v>0.9346857142857142</v>
      </c>
    </row>
    <row r="15" spans="1:11" s="3" customFormat="1" ht="17.25" customHeight="1">
      <c r="A15" s="22" t="s">
        <v>16</v>
      </c>
      <c r="B15" s="20">
        <v>3840</v>
      </c>
      <c r="C15" s="44">
        <v>2390</v>
      </c>
      <c r="D15" s="78">
        <f t="shared" si="0"/>
        <v>0.6223958333333334</v>
      </c>
      <c r="E15" s="21">
        <f t="shared" si="1"/>
        <v>1.0919225146198832</v>
      </c>
      <c r="F15" s="44">
        <v>2052</v>
      </c>
      <c r="G15" s="62">
        <v>1765</v>
      </c>
      <c r="H15" s="76">
        <f t="shared" si="2"/>
        <v>0.8601364522417154</v>
      </c>
      <c r="I15" s="21">
        <f t="shared" si="3"/>
        <v>1.0119252379314299</v>
      </c>
      <c r="J15" s="91">
        <v>26248</v>
      </c>
      <c r="K15" s="45">
        <f t="shared" si="4"/>
        <v>1.4998857142857143</v>
      </c>
    </row>
    <row r="16" spans="1:11" s="3" customFormat="1" ht="17.25" customHeight="1">
      <c r="A16" s="22" t="s">
        <v>3</v>
      </c>
      <c r="B16" s="20">
        <v>2281</v>
      </c>
      <c r="C16" s="44">
        <v>1394</v>
      </c>
      <c r="D16" s="78">
        <f t="shared" si="0"/>
        <v>0.6111354669004823</v>
      </c>
      <c r="E16" s="21">
        <f t="shared" si="1"/>
        <v>1.0721674857903198</v>
      </c>
      <c r="F16" s="44">
        <v>1327</v>
      </c>
      <c r="G16" s="62">
        <v>1107</v>
      </c>
      <c r="H16" s="76">
        <f t="shared" si="2"/>
        <v>0.8342125094197438</v>
      </c>
      <c r="I16" s="21">
        <f t="shared" si="3"/>
        <v>0.9814264816702868</v>
      </c>
      <c r="J16" s="91">
        <v>16291</v>
      </c>
      <c r="K16" s="45">
        <f t="shared" si="4"/>
        <v>0.9309142857142857</v>
      </c>
    </row>
    <row r="17" spans="1:11" s="3" customFormat="1" ht="17.25" customHeight="1">
      <c r="A17" s="22" t="s">
        <v>22</v>
      </c>
      <c r="B17" s="20">
        <v>7647</v>
      </c>
      <c r="C17" s="44">
        <v>4530</v>
      </c>
      <c r="D17" s="78">
        <f t="shared" si="0"/>
        <v>0.5923891722244017</v>
      </c>
      <c r="E17" s="21">
        <f t="shared" si="1"/>
        <v>1.0392792495164942</v>
      </c>
      <c r="F17" s="44">
        <v>4144</v>
      </c>
      <c r="G17" s="62">
        <v>3492</v>
      </c>
      <c r="H17" s="76">
        <f t="shared" si="2"/>
        <v>0.8426640926640927</v>
      </c>
      <c r="I17" s="21">
        <f t="shared" si="3"/>
        <v>0.9913695207812856</v>
      </c>
      <c r="J17" s="91">
        <v>14872</v>
      </c>
      <c r="K17" s="45">
        <f t="shared" si="4"/>
        <v>0.8498285714285714</v>
      </c>
    </row>
    <row r="18" spans="1:11" s="3" customFormat="1" ht="17.25" customHeight="1">
      <c r="A18" s="22" t="s">
        <v>25</v>
      </c>
      <c r="B18" s="20">
        <v>5099</v>
      </c>
      <c r="C18" s="44">
        <v>3022</v>
      </c>
      <c r="D18" s="78">
        <f t="shared" si="0"/>
        <v>0.5926652284761718</v>
      </c>
      <c r="E18" s="21">
        <f t="shared" si="1"/>
        <v>1.039763558730126</v>
      </c>
      <c r="F18" s="44">
        <v>2806</v>
      </c>
      <c r="G18" s="62">
        <v>2410</v>
      </c>
      <c r="H18" s="76">
        <f t="shared" si="2"/>
        <v>0.8588738417676408</v>
      </c>
      <c r="I18" s="21">
        <f t="shared" si="3"/>
        <v>1.0104398138442834</v>
      </c>
      <c r="J18" s="91">
        <v>21562</v>
      </c>
      <c r="K18" s="45">
        <f t="shared" si="4"/>
        <v>1.2321142857142857</v>
      </c>
    </row>
    <row r="19" spans="1:11" s="3" customFormat="1" ht="17.25" customHeight="1">
      <c r="A19" s="22" t="s">
        <v>1</v>
      </c>
      <c r="B19" s="20">
        <v>8529</v>
      </c>
      <c r="C19" s="44">
        <v>5163</v>
      </c>
      <c r="D19" s="78">
        <f t="shared" si="0"/>
        <v>0.6053464650017587</v>
      </c>
      <c r="E19" s="21">
        <f t="shared" si="1"/>
        <v>1.0620113421083488</v>
      </c>
      <c r="F19" s="44">
        <v>5087</v>
      </c>
      <c r="G19" s="62">
        <v>4389</v>
      </c>
      <c r="H19" s="76">
        <f t="shared" si="2"/>
        <v>0.8627874975427561</v>
      </c>
      <c r="I19" s="21">
        <f t="shared" si="3"/>
        <v>1.0150441147561837</v>
      </c>
      <c r="J19" s="91">
        <v>27336</v>
      </c>
      <c r="K19" s="45">
        <f t="shared" si="4"/>
        <v>1.5620571428571428</v>
      </c>
    </row>
    <row r="20" spans="1:11" s="3" customFormat="1" ht="17.25" customHeight="1">
      <c r="A20" s="22" t="s">
        <v>2</v>
      </c>
      <c r="B20" s="20">
        <v>6512</v>
      </c>
      <c r="C20" s="44">
        <v>3861</v>
      </c>
      <c r="D20" s="78">
        <f t="shared" si="0"/>
        <v>0.5929054054054054</v>
      </c>
      <c r="E20" s="21">
        <f t="shared" si="1"/>
        <v>1.0401849217638692</v>
      </c>
      <c r="F20" s="44">
        <v>3516</v>
      </c>
      <c r="G20" s="62">
        <v>3016</v>
      </c>
      <c r="H20" s="76">
        <f t="shared" si="2"/>
        <v>0.8577929465301479</v>
      </c>
      <c r="I20" s="21">
        <f t="shared" si="3"/>
        <v>1.0091681723884094</v>
      </c>
      <c r="J20" s="91">
        <v>32221</v>
      </c>
      <c r="K20" s="45">
        <f t="shared" si="4"/>
        <v>1.8412</v>
      </c>
    </row>
    <row r="21" spans="1:11" s="3" customFormat="1" ht="17.25" customHeight="1">
      <c r="A21" s="22" t="s">
        <v>17</v>
      </c>
      <c r="B21" s="20">
        <v>3544</v>
      </c>
      <c r="C21" s="44">
        <v>2052</v>
      </c>
      <c r="D21" s="78">
        <f t="shared" si="0"/>
        <v>0.5790067720090294</v>
      </c>
      <c r="E21" s="21">
        <f t="shared" si="1"/>
        <v>1.015801354401806</v>
      </c>
      <c r="F21" s="44">
        <v>1984</v>
      </c>
      <c r="G21" s="62">
        <v>1709</v>
      </c>
      <c r="H21" s="76">
        <f t="shared" si="2"/>
        <v>0.8613911290322581</v>
      </c>
      <c r="I21" s="21">
        <f t="shared" si="3"/>
        <v>1.0134013282732448</v>
      </c>
      <c r="J21" s="91">
        <v>20398</v>
      </c>
      <c r="K21" s="45">
        <f t="shared" si="4"/>
        <v>1.1656</v>
      </c>
    </row>
    <row r="22" spans="1:11" s="3" customFormat="1" ht="17.25" customHeight="1">
      <c r="A22" s="22" t="s">
        <v>23</v>
      </c>
      <c r="B22" s="20">
        <v>4691</v>
      </c>
      <c r="C22" s="44">
        <v>2576</v>
      </c>
      <c r="D22" s="78">
        <f t="shared" si="0"/>
        <v>0.5491366446386698</v>
      </c>
      <c r="E22" s="21">
        <f t="shared" si="1"/>
        <v>0.9633976221731051</v>
      </c>
      <c r="F22" s="44">
        <v>2449</v>
      </c>
      <c r="G22" s="62">
        <v>2089</v>
      </c>
      <c r="H22" s="76">
        <f t="shared" si="2"/>
        <v>0.8530012249897918</v>
      </c>
      <c r="I22" s="21">
        <f t="shared" si="3"/>
        <v>1.0035308529291669</v>
      </c>
      <c r="J22" s="91">
        <v>21486</v>
      </c>
      <c r="K22" s="45">
        <f t="shared" si="4"/>
        <v>1.2277714285714285</v>
      </c>
    </row>
    <row r="23" spans="1:12" s="3" customFormat="1" ht="17.25" customHeight="1" thickBot="1">
      <c r="A23" s="23" t="s">
        <v>97</v>
      </c>
      <c r="B23" s="24">
        <v>6269</v>
      </c>
      <c r="C23" s="47">
        <v>3412</v>
      </c>
      <c r="D23" s="79">
        <f t="shared" si="0"/>
        <v>0.5442654330834263</v>
      </c>
      <c r="E23" s="21">
        <f t="shared" si="1"/>
        <v>0.9548516369884673</v>
      </c>
      <c r="F23" s="47">
        <v>3150</v>
      </c>
      <c r="G23" s="100">
        <v>2691</v>
      </c>
      <c r="H23" s="77">
        <f t="shared" si="2"/>
        <v>0.8542857142857143</v>
      </c>
      <c r="I23" s="21">
        <f t="shared" si="3"/>
        <v>1.0050420168067227</v>
      </c>
      <c r="J23" s="127">
        <v>23501</v>
      </c>
      <c r="K23" s="45">
        <f t="shared" si="4"/>
        <v>1.3429142857142857</v>
      </c>
      <c r="L23" s="81"/>
    </row>
    <row r="24" spans="1:12" s="10" customFormat="1" ht="17.25" customHeight="1" thickBot="1">
      <c r="A24" s="26" t="s">
        <v>6</v>
      </c>
      <c r="B24" s="27">
        <v>77464</v>
      </c>
      <c r="C24" s="60">
        <v>45569</v>
      </c>
      <c r="D24" s="104">
        <f t="shared" si="0"/>
        <v>0.5882603531963234</v>
      </c>
      <c r="E24" s="129">
        <f>D24/0.57</f>
        <v>1.032035707361971</v>
      </c>
      <c r="F24" s="155">
        <v>42364</v>
      </c>
      <c r="G24" s="60">
        <v>36260</v>
      </c>
      <c r="H24" s="143">
        <f t="shared" si="2"/>
        <v>0.8559153998678123</v>
      </c>
      <c r="I24" s="139">
        <f>H24/0.85</f>
        <v>1.0069592939621321</v>
      </c>
      <c r="J24" s="157">
        <v>21886</v>
      </c>
      <c r="K24" s="156">
        <f>(J24/17500)</f>
        <v>1.2506285714285714</v>
      </c>
      <c r="L24" s="82"/>
    </row>
    <row r="25" spans="1:12" s="10" customFormat="1" ht="17.25" customHeight="1">
      <c r="A25" s="193" t="str">
        <f>'2 - Job Seeker'!A25:K25</f>
        <v>*State Goals for All Job Seekers:   EE Rate = 57%    ER Rate = 85%      2nd &amp; 3rd Quarter Average Earnings = $17,500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6"/>
      <c r="L25" s="9"/>
    </row>
    <row r="26" spans="1:12" s="6" customFormat="1" ht="122.25" customHeight="1" thickBot="1">
      <c r="A26" s="190" t="s">
        <v>104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FY16 QUARTER ENDING MARCH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203</v>
      </c>
      <c r="C8" s="44">
        <v>101</v>
      </c>
      <c r="D8" s="101">
        <f aca="true" t="shared" si="0" ref="D8:D24">+C8/B8</f>
        <v>0.4975369458128079</v>
      </c>
      <c r="E8" s="138">
        <f>+D8/0.49</f>
        <v>1.0153815220669549</v>
      </c>
      <c r="F8" s="44">
        <v>128</v>
      </c>
      <c r="G8" s="61">
        <v>103</v>
      </c>
      <c r="H8" s="140">
        <f aca="true" t="shared" si="1" ref="H8:H24">+G8/F8</f>
        <v>0.8046875</v>
      </c>
      <c r="I8" s="166">
        <f>+H8/0.79</f>
        <v>1.0185917721518987</v>
      </c>
      <c r="J8" s="146">
        <v>13606</v>
      </c>
      <c r="K8" s="158">
        <f>+J8/18800</f>
        <v>0.7237234042553191</v>
      </c>
    </row>
    <row r="9" spans="1:11" s="134" customFormat="1" ht="16.5" customHeight="1">
      <c r="A9" s="22" t="s">
        <v>0</v>
      </c>
      <c r="B9" s="20">
        <v>437</v>
      </c>
      <c r="C9" s="44">
        <v>219</v>
      </c>
      <c r="D9" s="102">
        <f t="shared" si="0"/>
        <v>0.5011441647597255</v>
      </c>
      <c r="E9" s="138">
        <f>+D9/0.49</f>
        <v>1.0227431933871949</v>
      </c>
      <c r="F9" s="44">
        <v>251</v>
      </c>
      <c r="G9" s="62">
        <v>181</v>
      </c>
      <c r="H9" s="141">
        <f t="shared" si="1"/>
        <v>0.7211155378486056</v>
      </c>
      <c r="I9" s="164">
        <f>+H9/0.79</f>
        <v>0.9128044782893742</v>
      </c>
      <c r="J9" s="147">
        <v>17347</v>
      </c>
      <c r="K9" s="160">
        <f>+J9/18800</f>
        <v>0.9227127659574468</v>
      </c>
    </row>
    <row r="10" spans="1:11" s="134" customFormat="1" ht="16.5" customHeight="1">
      <c r="A10" s="22" t="s">
        <v>20</v>
      </c>
      <c r="B10" s="20">
        <v>678</v>
      </c>
      <c r="C10" s="44">
        <v>356</v>
      </c>
      <c r="D10" s="102">
        <f t="shared" si="0"/>
        <v>0.5250737463126843</v>
      </c>
      <c r="E10" s="138">
        <f aca="true" t="shared" si="2" ref="E10:E23">+D10/0.49</f>
        <v>1.071579074107519</v>
      </c>
      <c r="F10" s="44">
        <v>382</v>
      </c>
      <c r="G10" s="44">
        <v>326</v>
      </c>
      <c r="H10" s="141">
        <f t="shared" si="1"/>
        <v>0.8534031413612565</v>
      </c>
      <c r="I10" s="164">
        <f aca="true" t="shared" si="3" ref="I10:I23">+H10/0.79</f>
        <v>1.0802571409636157</v>
      </c>
      <c r="J10" s="147">
        <v>17395</v>
      </c>
      <c r="K10" s="160">
        <f aca="true" t="shared" si="4" ref="K10:K23">+J10/18800</f>
        <v>0.9252659574468085</v>
      </c>
    </row>
    <row r="11" spans="1:11" s="134" customFormat="1" ht="16.5" customHeight="1">
      <c r="A11" s="22" t="s">
        <v>21</v>
      </c>
      <c r="B11" s="20">
        <v>261</v>
      </c>
      <c r="C11" s="44">
        <v>138</v>
      </c>
      <c r="D11" s="102">
        <f t="shared" si="0"/>
        <v>0.5287356321839081</v>
      </c>
      <c r="E11" s="138">
        <f t="shared" si="2"/>
        <v>1.0790523105794043</v>
      </c>
      <c r="F11" s="44">
        <v>142</v>
      </c>
      <c r="G11" s="44">
        <v>111</v>
      </c>
      <c r="H11" s="141">
        <f t="shared" si="1"/>
        <v>0.7816901408450704</v>
      </c>
      <c r="I11" s="164">
        <f t="shared" si="3"/>
        <v>0.989481190943127</v>
      </c>
      <c r="J11" s="147">
        <v>18535</v>
      </c>
      <c r="K11" s="160">
        <f t="shared" si="4"/>
        <v>0.9859042553191489</v>
      </c>
    </row>
    <row r="12" spans="1:11" s="134" customFormat="1" ht="16.5" customHeight="1">
      <c r="A12" s="22" t="s">
        <v>4</v>
      </c>
      <c r="B12" s="20">
        <v>215</v>
      </c>
      <c r="C12" s="44">
        <v>116</v>
      </c>
      <c r="D12" s="102">
        <f t="shared" si="0"/>
        <v>0.5395348837209303</v>
      </c>
      <c r="E12" s="138">
        <f t="shared" si="2"/>
        <v>1.10109159943047</v>
      </c>
      <c r="F12" s="44">
        <v>122</v>
      </c>
      <c r="G12" s="44">
        <v>103</v>
      </c>
      <c r="H12" s="141">
        <f t="shared" si="1"/>
        <v>0.8442622950819673</v>
      </c>
      <c r="I12" s="164">
        <f t="shared" si="3"/>
        <v>1.0686864494708446</v>
      </c>
      <c r="J12" s="147">
        <v>17532</v>
      </c>
      <c r="K12" s="160">
        <f t="shared" si="4"/>
        <v>0.9325531914893617</v>
      </c>
    </row>
    <row r="13" spans="1:11" s="134" customFormat="1" ht="16.5" customHeight="1">
      <c r="A13" s="22" t="s">
        <v>18</v>
      </c>
      <c r="B13" s="20">
        <v>763</v>
      </c>
      <c r="C13" s="44">
        <v>424</v>
      </c>
      <c r="D13" s="102">
        <f t="shared" si="0"/>
        <v>0.5557011795543906</v>
      </c>
      <c r="E13" s="138">
        <f t="shared" si="2"/>
        <v>1.1340840399069196</v>
      </c>
      <c r="F13" s="44">
        <v>501</v>
      </c>
      <c r="G13" s="44">
        <v>410</v>
      </c>
      <c r="H13" s="141">
        <f t="shared" si="1"/>
        <v>0.8183632734530938</v>
      </c>
      <c r="I13" s="164">
        <f t="shared" si="3"/>
        <v>1.0359028777887263</v>
      </c>
      <c r="J13" s="147">
        <v>18360</v>
      </c>
      <c r="K13" s="160">
        <f t="shared" si="4"/>
        <v>0.9765957446808511</v>
      </c>
    </row>
    <row r="14" spans="1:11" s="134" customFormat="1" ht="16.5" customHeight="1">
      <c r="A14" s="19" t="s">
        <v>5</v>
      </c>
      <c r="B14" s="20">
        <v>323</v>
      </c>
      <c r="C14" s="44">
        <v>192</v>
      </c>
      <c r="D14" s="102">
        <f t="shared" si="0"/>
        <v>0.5944272445820433</v>
      </c>
      <c r="E14" s="138">
        <f t="shared" si="2"/>
        <v>1.2131168256776395</v>
      </c>
      <c r="F14" s="44">
        <v>224</v>
      </c>
      <c r="G14" s="44">
        <v>177</v>
      </c>
      <c r="H14" s="141">
        <f t="shared" si="1"/>
        <v>0.7901785714285714</v>
      </c>
      <c r="I14" s="164">
        <f t="shared" si="3"/>
        <v>1.0002260397830016</v>
      </c>
      <c r="J14" s="147">
        <v>14830</v>
      </c>
      <c r="K14" s="160">
        <f t="shared" si="4"/>
        <v>0.7888297872340425</v>
      </c>
    </row>
    <row r="15" spans="1:11" s="134" customFormat="1" ht="16.5" customHeight="1">
      <c r="A15" s="22" t="s">
        <v>16</v>
      </c>
      <c r="B15" s="20">
        <v>351</v>
      </c>
      <c r="C15" s="44">
        <v>189</v>
      </c>
      <c r="D15" s="102">
        <f t="shared" si="0"/>
        <v>0.5384615384615384</v>
      </c>
      <c r="E15" s="138">
        <f t="shared" si="2"/>
        <v>1.0989010989010988</v>
      </c>
      <c r="F15" s="44">
        <v>180</v>
      </c>
      <c r="G15" s="44">
        <v>146</v>
      </c>
      <c r="H15" s="141">
        <f t="shared" si="1"/>
        <v>0.8111111111111111</v>
      </c>
      <c r="I15" s="164">
        <f t="shared" si="3"/>
        <v>1.0267229254571026</v>
      </c>
      <c r="J15" s="147">
        <v>23731</v>
      </c>
      <c r="K15" s="160">
        <f t="shared" si="4"/>
        <v>1.2622872340425533</v>
      </c>
    </row>
    <row r="16" spans="1:11" s="134" customFormat="1" ht="16.5" customHeight="1">
      <c r="A16" s="22" t="s">
        <v>3</v>
      </c>
      <c r="B16" s="20">
        <v>253</v>
      </c>
      <c r="C16" s="44">
        <v>139</v>
      </c>
      <c r="D16" s="102">
        <f t="shared" si="0"/>
        <v>0.549407114624506</v>
      </c>
      <c r="E16" s="138">
        <f t="shared" si="2"/>
        <v>1.1212390094377673</v>
      </c>
      <c r="F16" s="44">
        <v>164</v>
      </c>
      <c r="G16" s="44">
        <v>135</v>
      </c>
      <c r="H16" s="141">
        <f t="shared" si="1"/>
        <v>0.823170731707317</v>
      </c>
      <c r="I16" s="164">
        <f t="shared" si="3"/>
        <v>1.0419882679839456</v>
      </c>
      <c r="J16" s="147">
        <v>16892</v>
      </c>
      <c r="K16" s="160">
        <f t="shared" si="4"/>
        <v>0.8985106382978724</v>
      </c>
    </row>
    <row r="17" spans="1:11" s="134" customFormat="1" ht="16.5" customHeight="1">
      <c r="A17" s="22" t="s">
        <v>22</v>
      </c>
      <c r="B17" s="20">
        <v>592</v>
      </c>
      <c r="C17" s="44">
        <v>283</v>
      </c>
      <c r="D17" s="102">
        <f t="shared" si="0"/>
        <v>0.4780405405405405</v>
      </c>
      <c r="E17" s="138">
        <f t="shared" si="2"/>
        <v>0.9755929398786541</v>
      </c>
      <c r="F17" s="44">
        <v>342</v>
      </c>
      <c r="G17" s="44">
        <v>275</v>
      </c>
      <c r="H17" s="141">
        <f t="shared" si="1"/>
        <v>0.804093567251462</v>
      </c>
      <c r="I17" s="164">
        <f t="shared" si="3"/>
        <v>1.0178399585461544</v>
      </c>
      <c r="J17" s="147">
        <v>15519</v>
      </c>
      <c r="K17" s="160">
        <f t="shared" si="4"/>
        <v>0.8254787234042553</v>
      </c>
    </row>
    <row r="18" spans="1:11" s="134" customFormat="1" ht="16.5" customHeight="1">
      <c r="A18" s="22" t="s">
        <v>25</v>
      </c>
      <c r="B18" s="20">
        <v>415</v>
      </c>
      <c r="C18" s="44">
        <v>240</v>
      </c>
      <c r="D18" s="102">
        <f t="shared" si="0"/>
        <v>0.5783132530120482</v>
      </c>
      <c r="E18" s="138">
        <f t="shared" si="2"/>
        <v>1.1802311285960168</v>
      </c>
      <c r="F18" s="44">
        <v>278</v>
      </c>
      <c r="G18" s="44">
        <v>225</v>
      </c>
      <c r="H18" s="141">
        <f t="shared" si="1"/>
        <v>0.8093525179856115</v>
      </c>
      <c r="I18" s="164">
        <f t="shared" si="3"/>
        <v>1.0244968582096348</v>
      </c>
      <c r="J18" s="147">
        <v>21869</v>
      </c>
      <c r="K18" s="160">
        <f t="shared" si="4"/>
        <v>1.163244680851064</v>
      </c>
    </row>
    <row r="19" spans="1:11" s="134" customFormat="1" ht="16.5" customHeight="1">
      <c r="A19" s="22" t="s">
        <v>1</v>
      </c>
      <c r="B19" s="20">
        <v>663</v>
      </c>
      <c r="C19" s="44">
        <v>337</v>
      </c>
      <c r="D19" s="102">
        <f t="shared" si="0"/>
        <v>0.5082956259426847</v>
      </c>
      <c r="E19" s="138">
        <f t="shared" si="2"/>
        <v>1.037338012127928</v>
      </c>
      <c r="F19" s="44">
        <v>461</v>
      </c>
      <c r="G19" s="44">
        <v>369</v>
      </c>
      <c r="H19" s="141">
        <f t="shared" si="1"/>
        <v>0.8004338394793926</v>
      </c>
      <c r="I19" s="164">
        <f t="shared" si="3"/>
        <v>1.0132073917460667</v>
      </c>
      <c r="J19" s="147">
        <v>21526</v>
      </c>
      <c r="K19" s="160">
        <f t="shared" si="4"/>
        <v>1.145</v>
      </c>
    </row>
    <row r="20" spans="1:11" s="134" customFormat="1" ht="16.5" customHeight="1">
      <c r="A20" s="22" t="s">
        <v>2</v>
      </c>
      <c r="B20" s="20">
        <v>464</v>
      </c>
      <c r="C20" s="44">
        <v>239</v>
      </c>
      <c r="D20" s="102">
        <f t="shared" si="0"/>
        <v>0.5150862068965517</v>
      </c>
      <c r="E20" s="138">
        <f t="shared" si="2"/>
        <v>1.0511963406052076</v>
      </c>
      <c r="F20" s="44">
        <v>298</v>
      </c>
      <c r="G20" s="44">
        <v>239</v>
      </c>
      <c r="H20" s="141">
        <f t="shared" si="1"/>
        <v>0.802013422818792</v>
      </c>
      <c r="I20" s="164">
        <f t="shared" si="3"/>
        <v>1.0152068643275847</v>
      </c>
      <c r="J20" s="147">
        <v>25657</v>
      </c>
      <c r="K20" s="160">
        <f t="shared" si="4"/>
        <v>1.3647340425531915</v>
      </c>
    </row>
    <row r="21" spans="1:11" s="134" customFormat="1" ht="16.5" customHeight="1">
      <c r="A21" s="22" t="s">
        <v>17</v>
      </c>
      <c r="B21" s="20">
        <v>419</v>
      </c>
      <c r="C21" s="44">
        <v>229</v>
      </c>
      <c r="D21" s="102">
        <f t="shared" si="0"/>
        <v>0.5465393794749404</v>
      </c>
      <c r="E21" s="138">
        <f t="shared" si="2"/>
        <v>1.115386488724368</v>
      </c>
      <c r="F21" s="44">
        <v>254</v>
      </c>
      <c r="G21" s="44">
        <v>209</v>
      </c>
      <c r="H21" s="141">
        <f t="shared" si="1"/>
        <v>0.8228346456692913</v>
      </c>
      <c r="I21" s="164">
        <f t="shared" si="3"/>
        <v>1.041562842619356</v>
      </c>
      <c r="J21" s="147">
        <v>20598</v>
      </c>
      <c r="K21" s="160">
        <f t="shared" si="4"/>
        <v>1.0956382978723405</v>
      </c>
    </row>
    <row r="22" spans="1:11" s="134" customFormat="1" ht="16.5" customHeight="1">
      <c r="A22" s="22" t="s">
        <v>23</v>
      </c>
      <c r="B22" s="20">
        <v>462</v>
      </c>
      <c r="C22" s="44">
        <v>221</v>
      </c>
      <c r="D22" s="102">
        <f t="shared" si="0"/>
        <v>0.47835497835497837</v>
      </c>
      <c r="E22" s="138">
        <f t="shared" si="2"/>
        <v>0.9762346497040375</v>
      </c>
      <c r="F22" s="44">
        <v>353</v>
      </c>
      <c r="G22" s="44">
        <v>288</v>
      </c>
      <c r="H22" s="141">
        <f t="shared" si="1"/>
        <v>0.8158640226628895</v>
      </c>
      <c r="I22" s="164">
        <f t="shared" si="3"/>
        <v>1.0327392691935309</v>
      </c>
      <c r="J22" s="147">
        <v>20201</v>
      </c>
      <c r="K22" s="160">
        <f t="shared" si="4"/>
        <v>1.0745212765957446</v>
      </c>
    </row>
    <row r="23" spans="1:11" s="134" customFormat="1" ht="16.5" customHeight="1" thickBot="1">
      <c r="A23" s="23" t="s">
        <v>97</v>
      </c>
      <c r="B23" s="24">
        <v>612</v>
      </c>
      <c r="C23" s="59">
        <v>310</v>
      </c>
      <c r="D23" s="103">
        <f t="shared" si="0"/>
        <v>0.5065359477124183</v>
      </c>
      <c r="E23" s="138">
        <f t="shared" si="2"/>
        <v>1.0337468320661598</v>
      </c>
      <c r="F23" s="47">
        <v>406</v>
      </c>
      <c r="G23" s="63">
        <v>314</v>
      </c>
      <c r="H23" s="142">
        <f t="shared" si="1"/>
        <v>0.7733990147783252</v>
      </c>
      <c r="I23" s="164">
        <f t="shared" si="3"/>
        <v>0.9789860946561078</v>
      </c>
      <c r="J23" s="148">
        <v>20837</v>
      </c>
      <c r="K23" s="160">
        <f t="shared" si="4"/>
        <v>1.1083510638297873</v>
      </c>
    </row>
    <row r="24" spans="1:11" s="136" customFormat="1" ht="16.5" customHeight="1" thickBot="1">
      <c r="A24" s="26" t="s">
        <v>6</v>
      </c>
      <c r="B24" s="27">
        <v>7723</v>
      </c>
      <c r="C24" s="60">
        <v>4150</v>
      </c>
      <c r="D24" s="104">
        <f t="shared" si="0"/>
        <v>0.5373559497604558</v>
      </c>
      <c r="E24" s="167">
        <f>+D24/0.49</f>
        <v>1.0966447954295016</v>
      </c>
      <c r="F24" s="48">
        <v>4951</v>
      </c>
      <c r="G24" s="48">
        <v>4004</v>
      </c>
      <c r="H24" s="143">
        <f t="shared" si="1"/>
        <v>0.8087255099979802</v>
      </c>
      <c r="I24" s="165">
        <f>+H24/0.79</f>
        <v>1.023703177212633</v>
      </c>
      <c r="J24" s="149">
        <v>19870</v>
      </c>
      <c r="K24" s="161">
        <f>+J24/18800</f>
        <v>1.0569148936170212</v>
      </c>
    </row>
    <row r="25" spans="1:13" s="136" customFormat="1" ht="16.5" customHeight="1">
      <c r="A25" s="206" t="s">
        <v>106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FY16 QUARTER ENDING MARCH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17</v>
      </c>
      <c r="C8" s="44">
        <v>5</v>
      </c>
      <c r="D8" s="101">
        <f aca="true" t="shared" si="0" ref="D8:D24">+C8/B8</f>
        <v>0.29411764705882354</v>
      </c>
      <c r="E8" s="138">
        <f>+D8/0.43</f>
        <v>0.6839945280437757</v>
      </c>
      <c r="F8" s="44">
        <v>10</v>
      </c>
      <c r="G8" s="61">
        <v>7</v>
      </c>
      <c r="H8" s="140">
        <f aca="true" t="shared" si="1" ref="H8:H24">+G8/F8</f>
        <v>0.7</v>
      </c>
      <c r="I8" s="144">
        <f>+H8/0.79</f>
        <v>0.8860759493670886</v>
      </c>
      <c r="J8" s="146">
        <v>15619</v>
      </c>
      <c r="K8" s="158">
        <f>+J8/19900</f>
        <v>0.7848743718592965</v>
      </c>
    </row>
    <row r="9" spans="1:11" s="134" customFormat="1" ht="16.5" customHeight="1">
      <c r="A9" s="22" t="s">
        <v>0</v>
      </c>
      <c r="B9" s="20">
        <v>42</v>
      </c>
      <c r="C9" s="44">
        <v>13</v>
      </c>
      <c r="D9" s="102">
        <f t="shared" si="0"/>
        <v>0.30952380952380953</v>
      </c>
      <c r="E9" s="138">
        <f>+D9/0.43</f>
        <v>0.7198228128460687</v>
      </c>
      <c r="F9" s="44">
        <v>20</v>
      </c>
      <c r="G9" s="62">
        <v>10</v>
      </c>
      <c r="H9" s="141">
        <f t="shared" si="1"/>
        <v>0.5</v>
      </c>
      <c r="I9" s="145">
        <f>+H9/0.79</f>
        <v>0.6329113924050632</v>
      </c>
      <c r="J9" s="147">
        <v>11994</v>
      </c>
      <c r="K9" s="159">
        <f>+J9/19900</f>
        <v>0.6027135678391959</v>
      </c>
    </row>
    <row r="10" spans="1:11" s="134" customFormat="1" ht="16.5" customHeight="1">
      <c r="A10" s="22" t="s">
        <v>20</v>
      </c>
      <c r="B10" s="20">
        <v>60</v>
      </c>
      <c r="C10" s="44">
        <v>27</v>
      </c>
      <c r="D10" s="102">
        <f t="shared" si="0"/>
        <v>0.45</v>
      </c>
      <c r="E10" s="138">
        <f aca="true" t="shared" si="2" ref="E10:E23">+D10/0.43</f>
        <v>1.0465116279069768</v>
      </c>
      <c r="F10" s="44">
        <v>32</v>
      </c>
      <c r="G10" s="44">
        <v>27</v>
      </c>
      <c r="H10" s="141">
        <f t="shared" si="1"/>
        <v>0.84375</v>
      </c>
      <c r="I10" s="145">
        <f aca="true" t="shared" si="3" ref="I10:I23">+H10/0.79</f>
        <v>1.0680379746835442</v>
      </c>
      <c r="J10" s="147">
        <v>17195</v>
      </c>
      <c r="K10" s="159">
        <f aca="true" t="shared" si="4" ref="K10:K23">+J10/19900</f>
        <v>0.864070351758794</v>
      </c>
    </row>
    <row r="11" spans="1:11" s="134" customFormat="1" ht="16.5" customHeight="1">
      <c r="A11" s="22" t="s">
        <v>21</v>
      </c>
      <c r="B11" s="20">
        <v>25</v>
      </c>
      <c r="C11" s="44">
        <v>13</v>
      </c>
      <c r="D11" s="102">
        <f t="shared" si="0"/>
        <v>0.52</v>
      </c>
      <c r="E11" s="138">
        <f t="shared" si="2"/>
        <v>1.2093023255813955</v>
      </c>
      <c r="F11" s="44">
        <v>12</v>
      </c>
      <c r="G11" s="44">
        <v>7</v>
      </c>
      <c r="H11" s="141">
        <f t="shared" si="1"/>
        <v>0.5833333333333334</v>
      </c>
      <c r="I11" s="145">
        <f t="shared" si="3"/>
        <v>0.7383966244725738</v>
      </c>
      <c r="J11" s="147">
        <v>15186</v>
      </c>
      <c r="K11" s="159">
        <f t="shared" si="4"/>
        <v>0.7631155778894473</v>
      </c>
    </row>
    <row r="12" spans="1:11" s="134" customFormat="1" ht="16.5" customHeight="1">
      <c r="A12" s="22" t="s">
        <v>4</v>
      </c>
      <c r="B12" s="20">
        <v>16</v>
      </c>
      <c r="C12" s="44">
        <v>5</v>
      </c>
      <c r="D12" s="102">
        <f t="shared" si="0"/>
        <v>0.3125</v>
      </c>
      <c r="E12" s="138">
        <f t="shared" si="2"/>
        <v>0.7267441860465116</v>
      </c>
      <c r="F12" s="44">
        <v>5</v>
      </c>
      <c r="G12" s="44">
        <v>3</v>
      </c>
      <c r="H12" s="141">
        <f>IF(F12&gt;0,G12/F12,0)</f>
        <v>0.6</v>
      </c>
      <c r="I12" s="145">
        <f t="shared" si="3"/>
        <v>0.7594936708860759</v>
      </c>
      <c r="J12" s="147">
        <v>17388</v>
      </c>
      <c r="K12" s="159">
        <f t="shared" si="4"/>
        <v>0.8737688442211056</v>
      </c>
    </row>
    <row r="13" spans="1:11" s="134" customFormat="1" ht="16.5" customHeight="1">
      <c r="A13" s="22" t="s">
        <v>18</v>
      </c>
      <c r="B13" s="20">
        <v>87</v>
      </c>
      <c r="C13" s="44">
        <v>40</v>
      </c>
      <c r="D13" s="102">
        <f t="shared" si="0"/>
        <v>0.45977011494252873</v>
      </c>
      <c r="E13" s="138">
        <f t="shared" si="2"/>
        <v>1.0692328254477412</v>
      </c>
      <c r="F13" s="44">
        <v>44</v>
      </c>
      <c r="G13" s="44">
        <v>35</v>
      </c>
      <c r="H13" s="141">
        <f t="shared" si="1"/>
        <v>0.7954545454545454</v>
      </c>
      <c r="I13" s="145">
        <f t="shared" si="3"/>
        <v>1.006904487917146</v>
      </c>
      <c r="J13" s="147">
        <v>15225</v>
      </c>
      <c r="K13" s="159">
        <f t="shared" si="4"/>
        <v>0.7650753768844221</v>
      </c>
    </row>
    <row r="14" spans="1:11" s="134" customFormat="1" ht="16.5" customHeight="1">
      <c r="A14" s="19" t="s">
        <v>5</v>
      </c>
      <c r="B14" s="20">
        <v>35</v>
      </c>
      <c r="C14" s="44">
        <v>19</v>
      </c>
      <c r="D14" s="102">
        <f t="shared" si="0"/>
        <v>0.5428571428571428</v>
      </c>
      <c r="E14" s="138">
        <f t="shared" si="2"/>
        <v>1.2624584717607972</v>
      </c>
      <c r="F14" s="44">
        <v>18</v>
      </c>
      <c r="G14" s="44">
        <v>13</v>
      </c>
      <c r="H14" s="141">
        <f t="shared" si="1"/>
        <v>0.7222222222222222</v>
      </c>
      <c r="I14" s="145">
        <f t="shared" si="3"/>
        <v>0.9142053445850914</v>
      </c>
      <c r="J14" s="147">
        <v>17933</v>
      </c>
      <c r="K14" s="159">
        <f t="shared" si="4"/>
        <v>0.9011557788944724</v>
      </c>
    </row>
    <row r="15" spans="1:11" s="134" customFormat="1" ht="16.5" customHeight="1">
      <c r="A15" s="22" t="s">
        <v>16</v>
      </c>
      <c r="B15" s="20">
        <v>30</v>
      </c>
      <c r="C15" s="44">
        <v>14</v>
      </c>
      <c r="D15" s="102">
        <f t="shared" si="0"/>
        <v>0.4666666666666667</v>
      </c>
      <c r="E15" s="138">
        <f t="shared" si="2"/>
        <v>1.0852713178294573</v>
      </c>
      <c r="F15" s="44">
        <v>9</v>
      </c>
      <c r="G15" s="44">
        <v>5</v>
      </c>
      <c r="H15" s="141">
        <f t="shared" si="1"/>
        <v>0.5555555555555556</v>
      </c>
      <c r="I15" s="145">
        <f t="shared" si="3"/>
        <v>0.7032348804500703</v>
      </c>
      <c r="J15" s="147">
        <v>17172</v>
      </c>
      <c r="K15" s="159">
        <f t="shared" si="4"/>
        <v>0.8629145728643216</v>
      </c>
    </row>
    <row r="16" spans="1:11" s="134" customFormat="1" ht="16.5" customHeight="1">
      <c r="A16" s="22" t="s">
        <v>3</v>
      </c>
      <c r="B16" s="20">
        <v>33</v>
      </c>
      <c r="C16" s="44">
        <v>16</v>
      </c>
      <c r="D16" s="102">
        <f t="shared" si="0"/>
        <v>0.48484848484848486</v>
      </c>
      <c r="E16" s="138">
        <f t="shared" si="2"/>
        <v>1.127554615926709</v>
      </c>
      <c r="F16" s="44">
        <v>14</v>
      </c>
      <c r="G16" s="44">
        <v>12</v>
      </c>
      <c r="H16" s="141">
        <f t="shared" si="1"/>
        <v>0.8571428571428571</v>
      </c>
      <c r="I16" s="145">
        <f t="shared" si="3"/>
        <v>1.0849909584086799</v>
      </c>
      <c r="J16" s="147">
        <v>13392</v>
      </c>
      <c r="K16" s="159">
        <f t="shared" si="4"/>
        <v>0.672964824120603</v>
      </c>
    </row>
    <row r="17" spans="1:11" s="134" customFormat="1" ht="16.5" customHeight="1">
      <c r="A17" s="22" t="s">
        <v>22</v>
      </c>
      <c r="B17" s="20">
        <v>82</v>
      </c>
      <c r="C17" s="44">
        <v>33</v>
      </c>
      <c r="D17" s="102">
        <f t="shared" si="0"/>
        <v>0.4024390243902439</v>
      </c>
      <c r="E17" s="138">
        <f t="shared" si="2"/>
        <v>0.9359047078842883</v>
      </c>
      <c r="F17" s="44">
        <v>41</v>
      </c>
      <c r="G17" s="44">
        <v>29</v>
      </c>
      <c r="H17" s="141">
        <f t="shared" si="1"/>
        <v>0.7073170731707317</v>
      </c>
      <c r="I17" s="145">
        <f t="shared" si="3"/>
        <v>0.8953380673047235</v>
      </c>
      <c r="J17" s="147">
        <v>11403</v>
      </c>
      <c r="K17" s="159">
        <f t="shared" si="4"/>
        <v>0.5730150753768845</v>
      </c>
    </row>
    <row r="18" spans="1:11" s="134" customFormat="1" ht="16.5" customHeight="1">
      <c r="A18" s="22" t="s">
        <v>25</v>
      </c>
      <c r="B18" s="20">
        <v>36</v>
      </c>
      <c r="C18" s="44">
        <v>23</v>
      </c>
      <c r="D18" s="102">
        <f t="shared" si="0"/>
        <v>0.6388888888888888</v>
      </c>
      <c r="E18" s="138">
        <f t="shared" si="2"/>
        <v>1.4857881136950903</v>
      </c>
      <c r="F18" s="44">
        <v>13</v>
      </c>
      <c r="G18" s="44">
        <v>10</v>
      </c>
      <c r="H18" s="141">
        <f t="shared" si="1"/>
        <v>0.7692307692307693</v>
      </c>
      <c r="I18" s="145">
        <f t="shared" si="3"/>
        <v>0.9737098344693281</v>
      </c>
      <c r="J18" s="147">
        <v>12458</v>
      </c>
      <c r="K18" s="159">
        <f t="shared" si="4"/>
        <v>0.6260301507537689</v>
      </c>
    </row>
    <row r="19" spans="1:11" s="134" customFormat="1" ht="16.5" customHeight="1">
      <c r="A19" s="22" t="s">
        <v>1</v>
      </c>
      <c r="B19" s="20">
        <v>66</v>
      </c>
      <c r="C19" s="44">
        <v>29</v>
      </c>
      <c r="D19" s="102">
        <f t="shared" si="0"/>
        <v>0.4393939393939394</v>
      </c>
      <c r="E19" s="138">
        <f t="shared" si="2"/>
        <v>1.02184637068358</v>
      </c>
      <c r="F19" s="44">
        <v>29</v>
      </c>
      <c r="G19" s="44">
        <v>18</v>
      </c>
      <c r="H19" s="141">
        <f t="shared" si="1"/>
        <v>0.6206896551724138</v>
      </c>
      <c r="I19" s="145">
        <f t="shared" si="3"/>
        <v>0.785683107813182</v>
      </c>
      <c r="J19" s="147">
        <v>19703</v>
      </c>
      <c r="K19" s="159">
        <f t="shared" si="4"/>
        <v>0.9901005025125628</v>
      </c>
    </row>
    <row r="20" spans="1:11" s="134" customFormat="1" ht="16.5" customHeight="1">
      <c r="A20" s="22" t="s">
        <v>2</v>
      </c>
      <c r="B20" s="20">
        <v>49</v>
      </c>
      <c r="C20" s="44">
        <v>25</v>
      </c>
      <c r="D20" s="102">
        <f t="shared" si="0"/>
        <v>0.5102040816326531</v>
      </c>
      <c r="E20" s="138">
        <f t="shared" si="2"/>
        <v>1.1865211200759374</v>
      </c>
      <c r="F20" s="44">
        <v>29</v>
      </c>
      <c r="G20" s="44">
        <v>21</v>
      </c>
      <c r="H20" s="141">
        <f t="shared" si="1"/>
        <v>0.7241379310344828</v>
      </c>
      <c r="I20" s="145">
        <f t="shared" si="3"/>
        <v>0.9166302924487123</v>
      </c>
      <c r="J20" s="147">
        <v>23744</v>
      </c>
      <c r="K20" s="159">
        <f t="shared" si="4"/>
        <v>1.1931658291457286</v>
      </c>
    </row>
    <row r="21" spans="1:11" s="134" customFormat="1" ht="16.5" customHeight="1">
      <c r="A21" s="22" t="s">
        <v>17</v>
      </c>
      <c r="B21" s="20">
        <v>50</v>
      </c>
      <c r="C21" s="44">
        <v>31</v>
      </c>
      <c r="D21" s="102">
        <f t="shared" si="0"/>
        <v>0.62</v>
      </c>
      <c r="E21" s="138">
        <f t="shared" si="2"/>
        <v>1.4418604651162792</v>
      </c>
      <c r="F21" s="44">
        <v>31</v>
      </c>
      <c r="G21" s="44">
        <v>25</v>
      </c>
      <c r="H21" s="141">
        <f t="shared" si="1"/>
        <v>0.8064516129032258</v>
      </c>
      <c r="I21" s="145">
        <f t="shared" si="3"/>
        <v>1.0208248264597795</v>
      </c>
      <c r="J21" s="147">
        <v>17046</v>
      </c>
      <c r="K21" s="159">
        <f t="shared" si="4"/>
        <v>0.8565829145728643</v>
      </c>
    </row>
    <row r="22" spans="1:11" s="134" customFormat="1" ht="16.5" customHeight="1">
      <c r="A22" s="22" t="s">
        <v>23</v>
      </c>
      <c r="B22" s="20">
        <v>34</v>
      </c>
      <c r="C22" s="44">
        <v>9</v>
      </c>
      <c r="D22" s="102">
        <f t="shared" si="0"/>
        <v>0.2647058823529412</v>
      </c>
      <c r="E22" s="138">
        <f t="shared" si="2"/>
        <v>0.615595075239398</v>
      </c>
      <c r="F22" s="44">
        <v>30</v>
      </c>
      <c r="G22" s="44">
        <v>25</v>
      </c>
      <c r="H22" s="141">
        <f t="shared" si="1"/>
        <v>0.8333333333333334</v>
      </c>
      <c r="I22" s="145">
        <f t="shared" si="3"/>
        <v>1.0548523206751055</v>
      </c>
      <c r="J22" s="147">
        <v>20276</v>
      </c>
      <c r="K22" s="159">
        <f t="shared" si="4"/>
        <v>1.018894472361809</v>
      </c>
    </row>
    <row r="23" spans="1:11" s="134" customFormat="1" ht="16.5" customHeight="1" thickBot="1">
      <c r="A23" s="23" t="s">
        <v>97</v>
      </c>
      <c r="B23" s="24">
        <v>69</v>
      </c>
      <c r="C23" s="59">
        <v>36</v>
      </c>
      <c r="D23" s="103">
        <f t="shared" si="0"/>
        <v>0.5217391304347826</v>
      </c>
      <c r="E23" s="138">
        <f t="shared" si="2"/>
        <v>1.2133468149646107</v>
      </c>
      <c r="F23" s="47">
        <v>38</v>
      </c>
      <c r="G23" s="63">
        <v>23</v>
      </c>
      <c r="H23" s="142">
        <f t="shared" si="1"/>
        <v>0.6052631578947368</v>
      </c>
      <c r="I23" s="145">
        <f t="shared" si="3"/>
        <v>0.7661558960692871</v>
      </c>
      <c r="J23" s="148">
        <v>20717</v>
      </c>
      <c r="K23" s="159">
        <f t="shared" si="4"/>
        <v>1.0410552763819096</v>
      </c>
    </row>
    <row r="24" spans="1:11" s="136" customFormat="1" ht="16.5" customHeight="1" thickBot="1">
      <c r="A24" s="26" t="s">
        <v>6</v>
      </c>
      <c r="B24" s="27">
        <v>773</v>
      </c>
      <c r="C24" s="60">
        <v>361</v>
      </c>
      <c r="D24" s="104">
        <f t="shared" si="0"/>
        <v>0.4670116429495472</v>
      </c>
      <c r="E24" s="33">
        <f>+D24/0.43</f>
        <v>1.086073588254761</v>
      </c>
      <c r="F24" s="48">
        <v>390</v>
      </c>
      <c r="G24" s="48">
        <v>281</v>
      </c>
      <c r="H24" s="143">
        <f t="shared" si="1"/>
        <v>0.7205128205128205</v>
      </c>
      <c r="I24" s="34">
        <f>+H24/0.79</f>
        <v>0.9120415449529373</v>
      </c>
      <c r="J24" s="149">
        <v>17119</v>
      </c>
      <c r="K24" s="161">
        <f>+J24/19900</f>
        <v>0.8602512562814071</v>
      </c>
    </row>
    <row r="25" spans="1:13" s="136" customFormat="1" ht="16.5" customHeight="1">
      <c r="A25" s="206" t="s">
        <v>107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FY16 QUARTER ENDING MARCH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85</v>
      </c>
      <c r="K7" s="151" t="s">
        <v>66</v>
      </c>
    </row>
    <row r="8" spans="1:11" s="134" customFormat="1" ht="16.5" customHeight="1">
      <c r="A8" s="55" t="s">
        <v>19</v>
      </c>
      <c r="B8" s="20">
        <v>14</v>
      </c>
      <c r="C8" s="44">
        <v>5</v>
      </c>
      <c r="D8" s="101">
        <f aca="true" t="shared" si="0" ref="D8:D24">+C8/B8</f>
        <v>0.35714285714285715</v>
      </c>
      <c r="E8" s="138">
        <f>+D8/0.43</f>
        <v>0.8305647840531561</v>
      </c>
      <c r="F8" s="44">
        <v>10</v>
      </c>
      <c r="G8" s="61">
        <v>7</v>
      </c>
      <c r="H8" s="140">
        <f aca="true" t="shared" si="1" ref="H8:H24">+G8/F8</f>
        <v>0.7</v>
      </c>
      <c r="I8" s="144">
        <f>+H8/0.79</f>
        <v>0.8860759493670886</v>
      </c>
      <c r="J8" s="146">
        <v>15619</v>
      </c>
      <c r="K8" s="158">
        <f>+J8/19000</f>
        <v>0.8220526315789474</v>
      </c>
    </row>
    <row r="9" spans="1:11" s="134" customFormat="1" ht="16.5" customHeight="1">
      <c r="A9" s="22" t="s">
        <v>0</v>
      </c>
      <c r="B9" s="20">
        <v>17</v>
      </c>
      <c r="C9" s="44">
        <v>7</v>
      </c>
      <c r="D9" s="102">
        <f t="shared" si="0"/>
        <v>0.4117647058823529</v>
      </c>
      <c r="E9" s="138">
        <f>+D9/0.43</f>
        <v>0.9575923392612858</v>
      </c>
      <c r="F9" s="44">
        <v>6</v>
      </c>
      <c r="G9" s="62">
        <v>2</v>
      </c>
      <c r="H9" s="141">
        <f t="shared" si="1"/>
        <v>0.3333333333333333</v>
      </c>
      <c r="I9" s="145">
        <f>+H9/0.79</f>
        <v>0.42194092827004215</v>
      </c>
      <c r="J9" s="147">
        <v>19534</v>
      </c>
      <c r="K9" s="159">
        <f>+J9/19000</f>
        <v>1.0281052631578946</v>
      </c>
    </row>
    <row r="10" spans="1:11" s="134" customFormat="1" ht="16.5" customHeight="1">
      <c r="A10" s="22" t="s">
        <v>20</v>
      </c>
      <c r="B10" s="20">
        <v>47</v>
      </c>
      <c r="C10" s="44">
        <v>22</v>
      </c>
      <c r="D10" s="102">
        <f>IF(B10&gt;0,(C10/B10),0)</f>
        <v>0.46808510638297873</v>
      </c>
      <c r="E10" s="138">
        <f aca="true" t="shared" si="2" ref="E10:E23">+D10/0.43</f>
        <v>1.0885700148441366</v>
      </c>
      <c r="F10" s="44">
        <v>18</v>
      </c>
      <c r="G10" s="44">
        <v>14</v>
      </c>
      <c r="H10" s="141">
        <f>IF(F10&gt;1,G10/F10,0)</f>
        <v>0.7777777777777778</v>
      </c>
      <c r="I10" s="145">
        <f aca="true" t="shared" si="3" ref="I10:I23">+H10/0.79</f>
        <v>0.9845288326300984</v>
      </c>
      <c r="J10" s="147">
        <v>15916</v>
      </c>
      <c r="K10" s="159">
        <f aca="true" t="shared" si="4" ref="K10:K23">+J10/19000</f>
        <v>0.8376842105263158</v>
      </c>
    </row>
    <row r="11" spans="1:11" s="134" customFormat="1" ht="16.5" customHeight="1">
      <c r="A11" s="22" t="s">
        <v>21</v>
      </c>
      <c r="B11" s="20">
        <v>17</v>
      </c>
      <c r="C11" s="44">
        <v>9</v>
      </c>
      <c r="D11" s="102">
        <f>IF(B11&gt;0,(C11/B11),0)</f>
        <v>0.5294117647058824</v>
      </c>
      <c r="E11" s="138">
        <f t="shared" si="2"/>
        <v>1.231190150478796</v>
      </c>
      <c r="F11" s="44">
        <v>5</v>
      </c>
      <c r="G11" s="44">
        <v>3</v>
      </c>
      <c r="H11" s="141">
        <f>IF(F11&gt;0,(G11/F11),0)</f>
        <v>0.6</v>
      </c>
      <c r="I11" s="145">
        <f t="shared" si="3"/>
        <v>0.7594936708860759</v>
      </c>
      <c r="J11" s="147">
        <v>23492</v>
      </c>
      <c r="K11" s="159">
        <f t="shared" si="4"/>
        <v>1.2364210526315789</v>
      </c>
    </row>
    <row r="12" spans="1:11" s="134" customFormat="1" ht="16.5" customHeight="1">
      <c r="A12" s="22" t="s">
        <v>4</v>
      </c>
      <c r="B12" s="20">
        <v>8</v>
      </c>
      <c r="C12" s="44">
        <v>1</v>
      </c>
      <c r="D12" s="102">
        <f>IF(B12&gt;0,(C12/B12),0)</f>
        <v>0.125</v>
      </c>
      <c r="E12" s="138">
        <f t="shared" si="2"/>
        <v>0.29069767441860467</v>
      </c>
      <c r="F12" s="44">
        <v>2</v>
      </c>
      <c r="G12" s="44">
        <v>1</v>
      </c>
      <c r="H12" s="141">
        <f>IF(F12&gt;0,(G12/F12),0)</f>
        <v>0.5</v>
      </c>
      <c r="I12" s="145">
        <f t="shared" si="3"/>
        <v>0.6329113924050632</v>
      </c>
      <c r="J12" s="147">
        <v>20117</v>
      </c>
      <c r="K12" s="159">
        <f t="shared" si="4"/>
        <v>1.0587894736842105</v>
      </c>
    </row>
    <row r="13" spans="1:11" s="134" customFormat="1" ht="16.5" customHeight="1">
      <c r="A13" s="22" t="s">
        <v>18</v>
      </c>
      <c r="B13" s="20">
        <v>80</v>
      </c>
      <c r="C13" s="44">
        <v>34</v>
      </c>
      <c r="D13" s="102">
        <f t="shared" si="0"/>
        <v>0.425</v>
      </c>
      <c r="E13" s="138">
        <f t="shared" si="2"/>
        <v>0.9883720930232558</v>
      </c>
      <c r="F13" s="44">
        <v>36</v>
      </c>
      <c r="G13" s="44">
        <v>28</v>
      </c>
      <c r="H13" s="141">
        <f t="shared" si="1"/>
        <v>0.7777777777777778</v>
      </c>
      <c r="I13" s="145">
        <f t="shared" si="3"/>
        <v>0.9845288326300984</v>
      </c>
      <c r="J13" s="147">
        <v>15225</v>
      </c>
      <c r="K13" s="159">
        <f t="shared" si="4"/>
        <v>0.8013157894736842</v>
      </c>
    </row>
    <row r="14" spans="1:11" s="134" customFormat="1" ht="16.5" customHeight="1">
      <c r="A14" s="19" t="s">
        <v>5</v>
      </c>
      <c r="B14" s="20">
        <v>31</v>
      </c>
      <c r="C14" s="44">
        <v>17</v>
      </c>
      <c r="D14" s="102">
        <f>IF(B14&gt;0,(C14/B14),0)</f>
        <v>0.5483870967741935</v>
      </c>
      <c r="E14" s="138">
        <f t="shared" si="2"/>
        <v>1.2753188297074267</v>
      </c>
      <c r="F14" s="44">
        <v>16</v>
      </c>
      <c r="G14" s="44">
        <v>11</v>
      </c>
      <c r="H14" s="141">
        <f t="shared" si="1"/>
        <v>0.6875</v>
      </c>
      <c r="I14" s="145">
        <f t="shared" si="3"/>
        <v>0.870253164556962</v>
      </c>
      <c r="J14" s="147">
        <v>15883</v>
      </c>
      <c r="K14" s="159">
        <f t="shared" si="4"/>
        <v>0.8359473684210527</v>
      </c>
    </row>
    <row r="15" spans="1:11" s="134" customFormat="1" ht="16.5" customHeight="1">
      <c r="A15" s="22" t="s">
        <v>16</v>
      </c>
      <c r="B15" s="20">
        <v>20</v>
      </c>
      <c r="C15" s="44">
        <v>11</v>
      </c>
      <c r="D15" s="102">
        <f>IF(B15&gt;0,C15/B15,0)</f>
        <v>0.55</v>
      </c>
      <c r="E15" s="138">
        <f t="shared" si="2"/>
        <v>1.2790697674418605</v>
      </c>
      <c r="F15" s="44">
        <v>8</v>
      </c>
      <c r="G15" s="44">
        <v>4</v>
      </c>
      <c r="H15" s="141">
        <f>IF(F15&gt;0,G15/F15,0)</f>
        <v>0.5</v>
      </c>
      <c r="I15" s="145">
        <f t="shared" si="3"/>
        <v>0.6329113924050632</v>
      </c>
      <c r="J15" s="147">
        <v>20787</v>
      </c>
      <c r="K15" s="159">
        <f t="shared" si="4"/>
        <v>1.0940526315789474</v>
      </c>
    </row>
    <row r="16" spans="1:11" s="134" customFormat="1" ht="16.5" customHeight="1">
      <c r="A16" s="22" t="s">
        <v>3</v>
      </c>
      <c r="B16" s="20">
        <v>31</v>
      </c>
      <c r="C16" s="44">
        <v>15</v>
      </c>
      <c r="D16" s="102">
        <f t="shared" si="0"/>
        <v>0.4838709677419355</v>
      </c>
      <c r="E16" s="138">
        <f t="shared" si="2"/>
        <v>1.1252813203300827</v>
      </c>
      <c r="F16" s="44">
        <v>8</v>
      </c>
      <c r="G16" s="44">
        <v>8</v>
      </c>
      <c r="H16" s="141">
        <f t="shared" si="1"/>
        <v>1</v>
      </c>
      <c r="I16" s="145">
        <f t="shared" si="3"/>
        <v>1.2658227848101264</v>
      </c>
      <c r="J16" s="147">
        <v>10429</v>
      </c>
      <c r="K16" s="159">
        <f t="shared" si="4"/>
        <v>0.5488947368421052</v>
      </c>
    </row>
    <row r="17" spans="1:11" s="134" customFormat="1" ht="16.5" customHeight="1">
      <c r="A17" s="22" t="s">
        <v>22</v>
      </c>
      <c r="B17" s="20">
        <v>54</v>
      </c>
      <c r="C17" s="44">
        <v>22</v>
      </c>
      <c r="D17" s="102">
        <f t="shared" si="0"/>
        <v>0.4074074074074074</v>
      </c>
      <c r="E17" s="138">
        <f t="shared" si="2"/>
        <v>0.9474590869939706</v>
      </c>
      <c r="F17" s="44">
        <v>22</v>
      </c>
      <c r="G17" s="44">
        <v>17</v>
      </c>
      <c r="H17" s="141">
        <f>IF(F17&gt;0,(G17/F17),0)</f>
        <v>0.7727272727272727</v>
      </c>
      <c r="I17" s="145">
        <f t="shared" si="3"/>
        <v>0.9781357882623705</v>
      </c>
      <c r="J17" s="147">
        <v>11380</v>
      </c>
      <c r="K17" s="159">
        <f t="shared" si="4"/>
        <v>0.5989473684210527</v>
      </c>
    </row>
    <row r="18" spans="1:11" s="134" customFormat="1" ht="16.5" customHeight="1">
      <c r="A18" s="22" t="s">
        <v>25</v>
      </c>
      <c r="B18" s="20">
        <v>30</v>
      </c>
      <c r="C18" s="44">
        <v>20</v>
      </c>
      <c r="D18" s="102">
        <f>IF(B18&gt;0,(C18/B18),0)</f>
        <v>0.6666666666666666</v>
      </c>
      <c r="E18" s="138">
        <f t="shared" si="2"/>
        <v>1.5503875968992247</v>
      </c>
      <c r="F18" s="44">
        <v>6</v>
      </c>
      <c r="G18" s="44">
        <v>4</v>
      </c>
      <c r="H18" s="141">
        <f>IF(F18&gt;0,(G18/F18),0)</f>
        <v>0.6666666666666666</v>
      </c>
      <c r="I18" s="145">
        <f t="shared" si="3"/>
        <v>0.8438818565400843</v>
      </c>
      <c r="J18" s="147">
        <v>6307</v>
      </c>
      <c r="K18" s="159">
        <f t="shared" si="4"/>
        <v>0.33194736842105266</v>
      </c>
    </row>
    <row r="19" spans="1:11" s="134" customFormat="1" ht="16.5" customHeight="1">
      <c r="A19" s="22" t="s">
        <v>1</v>
      </c>
      <c r="B19" s="20">
        <v>40</v>
      </c>
      <c r="C19" s="44">
        <v>24</v>
      </c>
      <c r="D19" s="102">
        <f t="shared" si="0"/>
        <v>0.6</v>
      </c>
      <c r="E19" s="138">
        <f t="shared" si="2"/>
        <v>1.3953488372093024</v>
      </c>
      <c r="F19" s="44">
        <v>17</v>
      </c>
      <c r="G19" s="44">
        <v>12</v>
      </c>
      <c r="H19" s="141">
        <f t="shared" si="1"/>
        <v>0.7058823529411765</v>
      </c>
      <c r="I19" s="145">
        <f t="shared" si="3"/>
        <v>0.8935219657483247</v>
      </c>
      <c r="J19" s="147">
        <v>19377</v>
      </c>
      <c r="K19" s="159">
        <f t="shared" si="4"/>
        <v>1.0198421052631579</v>
      </c>
    </row>
    <row r="20" spans="1:11" s="134" customFormat="1" ht="16.5" customHeight="1">
      <c r="A20" s="22" t="s">
        <v>2</v>
      </c>
      <c r="B20" s="20">
        <v>34</v>
      </c>
      <c r="C20" s="44">
        <v>18</v>
      </c>
      <c r="D20" s="102">
        <f t="shared" si="0"/>
        <v>0.5294117647058824</v>
      </c>
      <c r="E20" s="138">
        <f t="shared" si="2"/>
        <v>1.231190150478796</v>
      </c>
      <c r="F20" s="44">
        <v>22</v>
      </c>
      <c r="G20" s="44">
        <v>16</v>
      </c>
      <c r="H20" s="141">
        <f t="shared" si="1"/>
        <v>0.7272727272727273</v>
      </c>
      <c r="I20" s="145">
        <f t="shared" si="3"/>
        <v>0.9205983889528193</v>
      </c>
      <c r="J20" s="147">
        <v>26789</v>
      </c>
      <c r="K20" s="159">
        <f t="shared" si="4"/>
        <v>1.4099473684210526</v>
      </c>
    </row>
    <row r="21" spans="1:11" s="134" customFormat="1" ht="16.5" customHeight="1">
      <c r="A21" s="22" t="s">
        <v>17</v>
      </c>
      <c r="B21" s="20">
        <v>39</v>
      </c>
      <c r="C21" s="44">
        <v>25</v>
      </c>
      <c r="D21" s="102">
        <f t="shared" si="0"/>
        <v>0.6410256410256411</v>
      </c>
      <c r="E21" s="138">
        <f t="shared" si="2"/>
        <v>1.4907573047107932</v>
      </c>
      <c r="F21" s="44">
        <v>26</v>
      </c>
      <c r="G21" s="44">
        <v>21</v>
      </c>
      <c r="H21" s="141">
        <f t="shared" si="1"/>
        <v>0.8076923076923077</v>
      </c>
      <c r="I21" s="145">
        <f t="shared" si="3"/>
        <v>1.0223953261927945</v>
      </c>
      <c r="J21" s="147">
        <v>17495</v>
      </c>
      <c r="K21" s="159">
        <f t="shared" si="4"/>
        <v>0.9207894736842105</v>
      </c>
    </row>
    <row r="22" spans="1:11" s="134" customFormat="1" ht="16.5" customHeight="1">
      <c r="A22" s="22" t="s">
        <v>23</v>
      </c>
      <c r="B22" s="20">
        <v>25</v>
      </c>
      <c r="C22" s="44">
        <v>6</v>
      </c>
      <c r="D22" s="102">
        <f t="shared" si="0"/>
        <v>0.24</v>
      </c>
      <c r="E22" s="138">
        <f t="shared" si="2"/>
        <v>0.5581395348837209</v>
      </c>
      <c r="F22" s="44">
        <v>22</v>
      </c>
      <c r="G22" s="44">
        <v>18</v>
      </c>
      <c r="H22" s="141">
        <f t="shared" si="1"/>
        <v>0.8181818181818182</v>
      </c>
      <c r="I22" s="145">
        <f t="shared" si="3"/>
        <v>1.0356731875719218</v>
      </c>
      <c r="J22" s="147">
        <v>19211</v>
      </c>
      <c r="K22" s="159">
        <f t="shared" si="4"/>
        <v>1.0111052631578947</v>
      </c>
    </row>
    <row r="23" spans="1:11" s="134" customFormat="1" ht="16.5" customHeight="1" thickBot="1">
      <c r="A23" s="23" t="s">
        <v>97</v>
      </c>
      <c r="B23" s="24">
        <v>58</v>
      </c>
      <c r="C23" s="59">
        <v>29</v>
      </c>
      <c r="D23" s="103">
        <f t="shared" si="0"/>
        <v>0.5</v>
      </c>
      <c r="E23" s="138">
        <f t="shared" si="2"/>
        <v>1.1627906976744187</v>
      </c>
      <c r="F23" s="47">
        <v>24</v>
      </c>
      <c r="G23" s="63">
        <v>14</v>
      </c>
      <c r="H23" s="142">
        <f t="shared" si="1"/>
        <v>0.5833333333333334</v>
      </c>
      <c r="I23" s="145">
        <f t="shared" si="3"/>
        <v>0.7383966244725738</v>
      </c>
      <c r="J23" s="148">
        <v>22163</v>
      </c>
      <c r="K23" s="159">
        <f t="shared" si="4"/>
        <v>1.1664736842105263</v>
      </c>
    </row>
    <row r="24" spans="1:11" s="136" customFormat="1" ht="16.5" customHeight="1" thickBot="1">
      <c r="A24" s="26" t="s">
        <v>6</v>
      </c>
      <c r="B24" s="27">
        <v>564</v>
      </c>
      <c r="C24" s="60">
        <v>277</v>
      </c>
      <c r="D24" s="104">
        <f t="shared" si="0"/>
        <v>0.49113475177304966</v>
      </c>
      <c r="E24" s="33">
        <f>+D24/0.43</f>
        <v>1.1421738413326736</v>
      </c>
      <c r="F24" s="48">
        <v>252</v>
      </c>
      <c r="G24" s="48">
        <v>183</v>
      </c>
      <c r="H24" s="143">
        <f t="shared" si="1"/>
        <v>0.7261904761904762</v>
      </c>
      <c r="I24" s="34">
        <f>+H24/0.79</f>
        <v>0.9192284508740204</v>
      </c>
      <c r="J24" s="149">
        <v>17278</v>
      </c>
      <c r="K24" s="161">
        <f>+J24/19000</f>
        <v>0.9093684210526316</v>
      </c>
    </row>
    <row r="25" spans="1:13" s="136" customFormat="1" ht="16.5" customHeight="1">
      <c r="A25" s="206" t="s">
        <v>108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9.140625" style="35" customWidth="1"/>
    <col min="2" max="12" width="10.421875" style="35" customWidth="1"/>
    <col min="13" max="16384" width="9.140625" style="35" customWidth="1"/>
  </cols>
  <sheetData>
    <row r="1" spans="1:12" ht="19.5" customHeight="1">
      <c r="A1" s="197" t="str">
        <f>+'1- Populations in Cohort'!A1:N1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>
      <c r="A2" s="200" t="str">
        <f>+'1- Populations in Cohort'!A2:N2</f>
        <v>FY16 QUARTER ENDING MARCH 31, 2016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3" s="132" customFormat="1" ht="19.5" customHeight="1" thickBot="1">
      <c r="A3" s="203" t="s">
        <v>110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30"/>
    </row>
    <row r="4" spans="1:14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5" t="s">
        <v>10</v>
      </c>
      <c r="F4" s="66" t="s">
        <v>11</v>
      </c>
      <c r="G4" s="65" t="s">
        <v>12</v>
      </c>
      <c r="H4" s="65" t="s">
        <v>86</v>
      </c>
      <c r="I4" s="65" t="s">
        <v>87</v>
      </c>
      <c r="J4" s="65" t="s">
        <v>65</v>
      </c>
      <c r="K4" s="71" t="s">
        <v>14</v>
      </c>
      <c r="L4" s="67" t="s">
        <v>89</v>
      </c>
      <c r="M4" s="133"/>
      <c r="N4" s="133"/>
    </row>
    <row r="5" spans="1:12" s="134" customFormat="1" ht="12.75">
      <c r="A5" s="54" t="s">
        <v>28</v>
      </c>
      <c r="B5" s="50" t="s">
        <v>31</v>
      </c>
      <c r="C5" s="51" t="s">
        <v>31</v>
      </c>
      <c r="D5" s="51" t="s">
        <v>95</v>
      </c>
      <c r="E5" s="51" t="s">
        <v>81</v>
      </c>
      <c r="F5" s="52" t="s">
        <v>91</v>
      </c>
      <c r="G5" s="51" t="s">
        <v>32</v>
      </c>
      <c r="H5" s="51" t="s">
        <v>32</v>
      </c>
      <c r="I5" s="51" t="s">
        <v>32</v>
      </c>
      <c r="J5" s="51" t="s">
        <v>81</v>
      </c>
      <c r="K5" s="80" t="s">
        <v>80</v>
      </c>
      <c r="L5" s="150" t="s">
        <v>81</v>
      </c>
    </row>
    <row r="6" spans="1:12" s="134" customFormat="1" ht="12.75">
      <c r="A6" s="54" t="s">
        <v>29</v>
      </c>
      <c r="B6" s="50" t="s">
        <v>32</v>
      </c>
      <c r="C6" s="51" t="s">
        <v>32</v>
      </c>
      <c r="D6" s="51" t="s">
        <v>93</v>
      </c>
      <c r="E6" s="51" t="s">
        <v>62</v>
      </c>
      <c r="F6" s="52" t="s">
        <v>93</v>
      </c>
      <c r="G6" s="51" t="s">
        <v>34</v>
      </c>
      <c r="H6" s="51" t="s">
        <v>34</v>
      </c>
      <c r="I6" s="51" t="s">
        <v>34</v>
      </c>
      <c r="J6" s="51" t="s">
        <v>62</v>
      </c>
      <c r="K6" s="80" t="s">
        <v>35</v>
      </c>
      <c r="L6" s="151" t="s">
        <v>62</v>
      </c>
    </row>
    <row r="7" spans="1:12" s="134" customFormat="1" ht="13.5" customHeight="1" thickBot="1">
      <c r="A7" s="32" t="s">
        <v>30</v>
      </c>
      <c r="B7" s="28" t="s">
        <v>33</v>
      </c>
      <c r="C7" s="29" t="s">
        <v>38</v>
      </c>
      <c r="D7" s="29" t="s">
        <v>94</v>
      </c>
      <c r="E7" s="29" t="s">
        <v>90</v>
      </c>
      <c r="F7" s="30" t="s">
        <v>92</v>
      </c>
      <c r="G7" s="29" t="s">
        <v>33</v>
      </c>
      <c r="H7" s="29" t="s">
        <v>37</v>
      </c>
      <c r="I7" s="29" t="s">
        <v>39</v>
      </c>
      <c r="J7" s="29" t="s">
        <v>90</v>
      </c>
      <c r="K7" s="31" t="s">
        <v>36</v>
      </c>
      <c r="L7" s="151" t="s">
        <v>90</v>
      </c>
    </row>
    <row r="8" spans="1:13" s="134" customFormat="1" ht="16.5" customHeight="1">
      <c r="A8" s="55" t="s">
        <v>19</v>
      </c>
      <c r="B8" s="20">
        <v>133</v>
      </c>
      <c r="C8" s="44">
        <v>85</v>
      </c>
      <c r="D8" s="101">
        <v>0.64</v>
      </c>
      <c r="E8" s="162">
        <f>+D8/0.6</f>
        <v>1.0666666666666667</v>
      </c>
      <c r="F8" s="101">
        <v>0.52</v>
      </c>
      <c r="G8" s="44">
        <v>107</v>
      </c>
      <c r="H8" s="61">
        <v>87</v>
      </c>
      <c r="I8" s="140">
        <f aca="true" t="shared" si="0" ref="I8:I24">+H8/G8</f>
        <v>0.8130841121495327</v>
      </c>
      <c r="J8" s="144">
        <f>+I8/0.79</f>
        <v>1.0292203951259906</v>
      </c>
      <c r="K8" s="146">
        <v>12739</v>
      </c>
      <c r="L8" s="158">
        <f>+K8/19000</f>
        <v>0.6704736842105263</v>
      </c>
      <c r="M8" s="163"/>
    </row>
    <row r="9" spans="1:12" s="134" customFormat="1" ht="16.5" customHeight="1">
      <c r="A9" s="22" t="s">
        <v>0</v>
      </c>
      <c r="B9" s="20">
        <v>93</v>
      </c>
      <c r="C9" s="44">
        <v>60</v>
      </c>
      <c r="D9" s="102">
        <v>0.65</v>
      </c>
      <c r="E9" s="162">
        <f>+D9/0.6</f>
        <v>1.0833333333333335</v>
      </c>
      <c r="F9" s="138">
        <v>0.52</v>
      </c>
      <c r="G9" s="44">
        <v>46</v>
      </c>
      <c r="H9" s="62">
        <v>33</v>
      </c>
      <c r="I9" s="141">
        <f t="shared" si="0"/>
        <v>0.717391304347826</v>
      </c>
      <c r="J9" s="145">
        <f>+I9/0.79</f>
        <v>0.9080902586681342</v>
      </c>
      <c r="K9" s="147">
        <v>15424</v>
      </c>
      <c r="L9" s="159">
        <f>+K9/19000</f>
        <v>0.8117894736842105</v>
      </c>
    </row>
    <row r="10" spans="1:12" s="134" customFormat="1" ht="16.5" customHeight="1">
      <c r="A10" s="22" t="s">
        <v>20</v>
      </c>
      <c r="B10" s="20">
        <v>326</v>
      </c>
      <c r="C10" s="44">
        <v>213</v>
      </c>
      <c r="D10" s="102">
        <v>0.65</v>
      </c>
      <c r="E10" s="162">
        <f aca="true" t="shared" si="1" ref="E10:E23">+D10/0.6</f>
        <v>1.0833333333333335</v>
      </c>
      <c r="F10" s="138">
        <v>0.55</v>
      </c>
      <c r="G10" s="44">
        <v>144</v>
      </c>
      <c r="H10" s="44">
        <v>126</v>
      </c>
      <c r="I10" s="141">
        <f t="shared" si="0"/>
        <v>0.875</v>
      </c>
      <c r="J10" s="145">
        <f aca="true" t="shared" si="2" ref="J10:J23">+I10/0.79</f>
        <v>1.1075949367088607</v>
      </c>
      <c r="K10" s="147">
        <v>17706</v>
      </c>
      <c r="L10" s="159">
        <f aca="true" t="shared" si="3" ref="L10:L23">+K10/19000</f>
        <v>0.9318947368421052</v>
      </c>
    </row>
    <row r="11" spans="1:12" s="134" customFormat="1" ht="16.5" customHeight="1">
      <c r="A11" s="22" t="s">
        <v>21</v>
      </c>
      <c r="B11" s="20">
        <v>48</v>
      </c>
      <c r="C11" s="44">
        <v>27</v>
      </c>
      <c r="D11" s="102">
        <v>0.57</v>
      </c>
      <c r="E11" s="162">
        <f t="shared" si="1"/>
        <v>0.95</v>
      </c>
      <c r="F11" s="138">
        <v>0.46</v>
      </c>
      <c r="G11" s="44">
        <v>23</v>
      </c>
      <c r="H11" s="44">
        <v>16</v>
      </c>
      <c r="I11" s="141">
        <f t="shared" si="0"/>
        <v>0.6956521739130435</v>
      </c>
      <c r="J11" s="145">
        <f t="shared" si="2"/>
        <v>0.8805723720418271</v>
      </c>
      <c r="K11" s="147">
        <v>16143</v>
      </c>
      <c r="L11" s="159">
        <f t="shared" si="3"/>
        <v>0.8496315789473684</v>
      </c>
    </row>
    <row r="12" spans="1:12" s="134" customFormat="1" ht="16.5" customHeight="1">
      <c r="A12" s="22" t="s">
        <v>4</v>
      </c>
      <c r="B12" s="20">
        <v>85</v>
      </c>
      <c r="C12" s="44">
        <v>63</v>
      </c>
      <c r="D12" s="102">
        <v>0.74</v>
      </c>
      <c r="E12" s="162">
        <f t="shared" si="1"/>
        <v>1.2333333333333334</v>
      </c>
      <c r="F12" s="138">
        <v>0.6</v>
      </c>
      <c r="G12" s="44">
        <v>38</v>
      </c>
      <c r="H12" s="44">
        <v>30</v>
      </c>
      <c r="I12" s="141">
        <f t="shared" si="0"/>
        <v>0.7894736842105263</v>
      </c>
      <c r="J12" s="145">
        <f t="shared" si="2"/>
        <v>0.9993337774816788</v>
      </c>
      <c r="K12" s="147">
        <v>15003</v>
      </c>
      <c r="L12" s="159">
        <f t="shared" si="3"/>
        <v>0.7896315789473685</v>
      </c>
    </row>
    <row r="13" spans="1:12" s="134" customFormat="1" ht="16.5" customHeight="1">
      <c r="A13" s="22" t="s">
        <v>18</v>
      </c>
      <c r="B13" s="20">
        <v>543</v>
      </c>
      <c r="C13" s="44">
        <v>378</v>
      </c>
      <c r="D13" s="102">
        <v>0.7</v>
      </c>
      <c r="E13" s="162">
        <f t="shared" si="1"/>
        <v>1.1666666666666667</v>
      </c>
      <c r="F13" s="138">
        <v>0.56</v>
      </c>
      <c r="G13" s="44">
        <v>378</v>
      </c>
      <c r="H13" s="44">
        <v>308</v>
      </c>
      <c r="I13" s="141">
        <f t="shared" si="0"/>
        <v>0.8148148148148148</v>
      </c>
      <c r="J13" s="145">
        <f t="shared" si="2"/>
        <v>1.0314111579934364</v>
      </c>
      <c r="K13" s="147">
        <v>18084</v>
      </c>
      <c r="L13" s="159">
        <f t="shared" si="3"/>
        <v>0.9517894736842105</v>
      </c>
    </row>
    <row r="14" spans="1:12" s="134" customFormat="1" ht="16.5" customHeight="1">
      <c r="A14" s="19" t="s">
        <v>5</v>
      </c>
      <c r="B14" s="20">
        <v>167</v>
      </c>
      <c r="C14" s="44">
        <v>115</v>
      </c>
      <c r="D14" s="102">
        <v>0.69</v>
      </c>
      <c r="E14" s="162">
        <f t="shared" si="1"/>
        <v>1.15</v>
      </c>
      <c r="F14" s="138">
        <v>0.56</v>
      </c>
      <c r="G14" s="44">
        <v>127</v>
      </c>
      <c r="H14" s="44">
        <v>97</v>
      </c>
      <c r="I14" s="141">
        <f t="shared" si="0"/>
        <v>0.7637795275590551</v>
      </c>
      <c r="J14" s="145">
        <f t="shared" si="2"/>
        <v>0.9668095285557659</v>
      </c>
      <c r="K14" s="147">
        <v>13636</v>
      </c>
      <c r="L14" s="159">
        <f t="shared" si="3"/>
        <v>0.7176842105263158</v>
      </c>
    </row>
    <row r="15" spans="1:12" s="134" customFormat="1" ht="16.5" customHeight="1">
      <c r="A15" s="22" t="s">
        <v>16</v>
      </c>
      <c r="B15" s="20">
        <v>123</v>
      </c>
      <c r="C15" s="44">
        <v>73</v>
      </c>
      <c r="D15" s="102">
        <v>0.59</v>
      </c>
      <c r="E15" s="162">
        <f t="shared" si="1"/>
        <v>0.9833333333333333</v>
      </c>
      <c r="F15" s="138">
        <v>0.49</v>
      </c>
      <c r="G15" s="44">
        <v>84</v>
      </c>
      <c r="H15" s="44">
        <v>69</v>
      </c>
      <c r="I15" s="141">
        <f t="shared" si="0"/>
        <v>0.8214285714285714</v>
      </c>
      <c r="J15" s="145">
        <f t="shared" si="2"/>
        <v>1.0397830018083183</v>
      </c>
      <c r="K15" s="147">
        <v>23201</v>
      </c>
      <c r="L15" s="159">
        <f t="shared" si="3"/>
        <v>1.2211052631578947</v>
      </c>
    </row>
    <row r="16" spans="1:12" s="134" customFormat="1" ht="16.5" customHeight="1">
      <c r="A16" s="22" t="s">
        <v>3</v>
      </c>
      <c r="B16" s="20">
        <v>114</v>
      </c>
      <c r="C16" s="44">
        <v>81</v>
      </c>
      <c r="D16" s="102">
        <v>0.71</v>
      </c>
      <c r="E16" s="162">
        <f t="shared" si="1"/>
        <v>1.1833333333333333</v>
      </c>
      <c r="F16" s="138">
        <v>0.59</v>
      </c>
      <c r="G16" s="44">
        <v>69</v>
      </c>
      <c r="H16" s="44">
        <v>58</v>
      </c>
      <c r="I16" s="141">
        <f t="shared" si="0"/>
        <v>0.8405797101449275</v>
      </c>
      <c r="J16" s="145">
        <f t="shared" si="2"/>
        <v>1.0640249495505412</v>
      </c>
      <c r="K16" s="147">
        <v>14797</v>
      </c>
      <c r="L16" s="159">
        <f t="shared" si="3"/>
        <v>0.7787894736842105</v>
      </c>
    </row>
    <row r="17" spans="1:12" s="134" customFormat="1" ht="16.5" customHeight="1">
      <c r="A17" s="22" t="s">
        <v>22</v>
      </c>
      <c r="B17" s="20">
        <v>168</v>
      </c>
      <c r="C17" s="44">
        <v>100</v>
      </c>
      <c r="D17" s="102">
        <v>0.59</v>
      </c>
      <c r="E17" s="162">
        <f t="shared" si="1"/>
        <v>0.9833333333333333</v>
      </c>
      <c r="F17" s="138">
        <v>0.48</v>
      </c>
      <c r="G17" s="44">
        <v>104</v>
      </c>
      <c r="H17" s="44">
        <v>87</v>
      </c>
      <c r="I17" s="141">
        <f t="shared" si="0"/>
        <v>0.8365384615384616</v>
      </c>
      <c r="J17" s="145">
        <f t="shared" si="2"/>
        <v>1.0589094449853944</v>
      </c>
      <c r="K17" s="147">
        <v>13575</v>
      </c>
      <c r="L17" s="159">
        <f t="shared" si="3"/>
        <v>0.7144736842105263</v>
      </c>
    </row>
    <row r="18" spans="1:12" s="134" customFormat="1" ht="16.5" customHeight="1">
      <c r="A18" s="22" t="s">
        <v>25</v>
      </c>
      <c r="B18" s="20">
        <v>126</v>
      </c>
      <c r="C18" s="44">
        <v>98</v>
      </c>
      <c r="D18" s="102">
        <v>0.77</v>
      </c>
      <c r="E18" s="162">
        <f t="shared" si="1"/>
        <v>1.2833333333333334</v>
      </c>
      <c r="F18" s="138">
        <v>0.63</v>
      </c>
      <c r="G18" s="44">
        <v>50</v>
      </c>
      <c r="H18" s="44">
        <v>45</v>
      </c>
      <c r="I18" s="141">
        <f t="shared" si="0"/>
        <v>0.9</v>
      </c>
      <c r="J18" s="145">
        <f t="shared" si="2"/>
        <v>1.139240506329114</v>
      </c>
      <c r="K18" s="147">
        <v>17054</v>
      </c>
      <c r="L18" s="159">
        <f t="shared" si="3"/>
        <v>0.897578947368421</v>
      </c>
    </row>
    <row r="19" spans="1:12" s="134" customFormat="1" ht="16.5" customHeight="1">
      <c r="A19" s="22" t="s">
        <v>1</v>
      </c>
      <c r="B19" s="20">
        <v>202</v>
      </c>
      <c r="C19" s="44">
        <v>139</v>
      </c>
      <c r="D19" s="102">
        <v>0.69</v>
      </c>
      <c r="E19" s="162">
        <f t="shared" si="1"/>
        <v>1.15</v>
      </c>
      <c r="F19" s="138">
        <v>0.55</v>
      </c>
      <c r="G19" s="44">
        <v>92</v>
      </c>
      <c r="H19" s="44">
        <v>74</v>
      </c>
      <c r="I19" s="141">
        <f t="shared" si="0"/>
        <v>0.8043478260869565</v>
      </c>
      <c r="J19" s="145">
        <f t="shared" si="2"/>
        <v>1.0181618051733627</v>
      </c>
      <c r="K19" s="147">
        <v>18478</v>
      </c>
      <c r="L19" s="159">
        <f t="shared" si="3"/>
        <v>0.9725263157894737</v>
      </c>
    </row>
    <row r="20" spans="1:12" s="134" customFormat="1" ht="16.5" customHeight="1">
      <c r="A20" s="22" t="s">
        <v>2</v>
      </c>
      <c r="B20" s="20">
        <v>183</v>
      </c>
      <c r="C20" s="44">
        <v>110</v>
      </c>
      <c r="D20" s="102">
        <v>0.6</v>
      </c>
      <c r="E20" s="162">
        <f t="shared" si="1"/>
        <v>1</v>
      </c>
      <c r="F20" s="138">
        <v>0.49</v>
      </c>
      <c r="G20" s="44">
        <v>122</v>
      </c>
      <c r="H20" s="44">
        <v>98</v>
      </c>
      <c r="I20" s="141">
        <f t="shared" si="0"/>
        <v>0.8032786885245902</v>
      </c>
      <c r="J20" s="145">
        <f t="shared" si="2"/>
        <v>1.0168084664868229</v>
      </c>
      <c r="K20" s="147">
        <v>23946</v>
      </c>
      <c r="L20" s="159">
        <f t="shared" si="3"/>
        <v>1.2603157894736843</v>
      </c>
    </row>
    <row r="21" spans="1:12" s="134" customFormat="1" ht="16.5" customHeight="1">
      <c r="A21" s="22" t="s">
        <v>17</v>
      </c>
      <c r="B21" s="20">
        <v>235</v>
      </c>
      <c r="C21" s="44">
        <v>168</v>
      </c>
      <c r="D21" s="102">
        <v>0.71</v>
      </c>
      <c r="E21" s="162">
        <f t="shared" si="1"/>
        <v>1.1833333333333333</v>
      </c>
      <c r="F21" s="138">
        <v>0.59</v>
      </c>
      <c r="G21" s="44">
        <v>170</v>
      </c>
      <c r="H21" s="44">
        <v>144</v>
      </c>
      <c r="I21" s="141">
        <f t="shared" si="0"/>
        <v>0.8470588235294118</v>
      </c>
      <c r="J21" s="145">
        <f t="shared" si="2"/>
        <v>1.0722263588979895</v>
      </c>
      <c r="K21" s="147">
        <v>20389</v>
      </c>
      <c r="L21" s="159">
        <f t="shared" si="3"/>
        <v>1.0731052631578948</v>
      </c>
    </row>
    <row r="22" spans="1:12" s="134" customFormat="1" ht="16.5" customHeight="1">
      <c r="A22" s="22" t="s">
        <v>23</v>
      </c>
      <c r="B22" s="20">
        <v>242</v>
      </c>
      <c r="C22" s="44">
        <v>142</v>
      </c>
      <c r="D22" s="102">
        <v>0.58</v>
      </c>
      <c r="E22" s="162">
        <f t="shared" si="1"/>
        <v>0.9666666666666667</v>
      </c>
      <c r="F22" s="138">
        <v>0.49</v>
      </c>
      <c r="G22" s="44">
        <v>216</v>
      </c>
      <c r="H22" s="44">
        <v>177</v>
      </c>
      <c r="I22" s="141">
        <f t="shared" si="0"/>
        <v>0.8194444444444444</v>
      </c>
      <c r="J22" s="145">
        <f t="shared" si="2"/>
        <v>1.0372714486638537</v>
      </c>
      <c r="K22" s="147">
        <v>20130</v>
      </c>
      <c r="L22" s="159">
        <f t="shared" si="3"/>
        <v>1.0594736842105263</v>
      </c>
    </row>
    <row r="23" spans="1:12" s="134" customFormat="1" ht="16.5" customHeight="1" thickBot="1">
      <c r="A23" s="23" t="s">
        <v>97</v>
      </c>
      <c r="B23" s="24">
        <v>363</v>
      </c>
      <c r="C23" s="59">
        <v>253</v>
      </c>
      <c r="D23" s="103">
        <v>0.7</v>
      </c>
      <c r="E23" s="162">
        <f t="shared" si="1"/>
        <v>1.1666666666666667</v>
      </c>
      <c r="F23" s="138">
        <v>0.56</v>
      </c>
      <c r="G23" s="47">
        <v>151</v>
      </c>
      <c r="H23" s="63">
        <v>112</v>
      </c>
      <c r="I23" s="142">
        <f t="shared" si="0"/>
        <v>0.7417218543046358</v>
      </c>
      <c r="J23" s="145">
        <f t="shared" si="2"/>
        <v>0.938888423170425</v>
      </c>
      <c r="K23" s="148">
        <v>19248</v>
      </c>
      <c r="L23" s="159">
        <f t="shared" si="3"/>
        <v>1.0130526315789474</v>
      </c>
    </row>
    <row r="24" spans="1:12" s="136" customFormat="1" ht="16.5" customHeight="1" thickBot="1">
      <c r="A24" s="26" t="s">
        <v>6</v>
      </c>
      <c r="B24" s="27">
        <v>3273</v>
      </c>
      <c r="C24" s="60">
        <v>2196</v>
      </c>
      <c r="D24" s="104">
        <v>0.67</v>
      </c>
      <c r="E24" s="104">
        <f>+D24/0.6</f>
        <v>1.1166666666666667</v>
      </c>
      <c r="F24" s="139">
        <v>0.55</v>
      </c>
      <c r="G24" s="48">
        <v>1991</v>
      </c>
      <c r="H24" s="48">
        <v>1621</v>
      </c>
      <c r="I24" s="143">
        <f t="shared" si="0"/>
        <v>0.8141637368156706</v>
      </c>
      <c r="J24" s="34">
        <f>+I24/0.79</f>
        <v>1.0305870086274311</v>
      </c>
      <c r="K24" s="149">
        <v>18291</v>
      </c>
      <c r="L24" s="161">
        <f>+K24/19000</f>
        <v>0.9626842105263158</v>
      </c>
    </row>
    <row r="25" spans="1:12" s="136" customFormat="1" ht="16.5" customHeight="1">
      <c r="A25" s="206" t="s">
        <v>96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1:13" s="136" customFormat="1" ht="16.5" customHeight="1">
      <c r="A26" s="209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135"/>
    </row>
    <row r="27" spans="1:12" s="137" customFormat="1" ht="123" customHeight="1" thickBot="1">
      <c r="A27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</sheetData>
  <sheetProtection/>
  <mergeCells count="6">
    <mergeCell ref="A1:L1"/>
    <mergeCell ref="A2:L2"/>
    <mergeCell ref="A3:L3"/>
    <mergeCell ref="A27:L27"/>
    <mergeCell ref="A26:L26"/>
    <mergeCell ref="A25:L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2014-02-24T18:33:52Z</cp:lastPrinted>
  <dcterms:created xsi:type="dcterms:W3CDTF">2002-02-12T20:34:33Z</dcterms:created>
  <dcterms:modified xsi:type="dcterms:W3CDTF">2016-04-27T18:38:02Z</dcterms:modified>
  <cp:category/>
  <cp:version/>
  <cp:contentType/>
  <cp:contentStatus/>
</cp:coreProperties>
</file>