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65491" windowWidth="23505" windowHeight="12195" tabRatio="899" activeTab="7"/>
  </bookViews>
  <sheets>
    <sheet name="Cover" sheetId="1" r:id="rId1"/>
    <sheet name="1- Populations in Cohort" sheetId="2" r:id="rId2"/>
    <sheet name="2 - Job Seeker" sheetId="3" r:id="rId3"/>
    <sheet name="3 - UI Claimant" sheetId="4" r:id="rId4"/>
    <sheet name="4 - Veteran" sheetId="5" r:id="rId5"/>
    <sheet name="5 - Disabled Veteran" sheetId="6" r:id="rId6"/>
    <sheet name="6 - DVOP Disabled Veteran" sheetId="7" r:id="rId7"/>
    <sheet name="7 - DVOP_Veteran" sheetId="8" r:id="rId8"/>
  </sheets>
  <definedNames>
    <definedName name="_xlnm.Print_Area" localSheetId="1">'1- Populations in Cohort'!$A$1:$N$25</definedName>
    <definedName name="_xlnm.Print_Area" localSheetId="2">'2 - Job Seeker'!$A$1:$K$26</definedName>
    <definedName name="_xlnm.Print_Area" localSheetId="3">'3 - UI Claimant'!$A$1:$K$26</definedName>
    <definedName name="_xlnm.Print_Area" localSheetId="4">'4 - Veteran'!$A$1:$L$26</definedName>
    <definedName name="_xlnm.Print_Area" localSheetId="5">'5 - Disabled Veteran'!$A$1:$L$26</definedName>
    <definedName name="_xlnm.Print_Area" localSheetId="6">'6 - DVOP Disabled Veteran'!$A$1:$L$26</definedName>
    <definedName name="_xlnm.Print_Area" localSheetId="7">'7 - DVOP_Veteran'!$A$1:$L$27</definedName>
  </definedNames>
  <calcPr fullCalcOnLoad="1"/>
</workbook>
</file>

<file path=xl/sharedStrings.xml><?xml version="1.0" encoding="utf-8"?>
<sst xmlns="http://schemas.openxmlformats.org/spreadsheetml/2006/main" count="472" uniqueCount="113">
  <si>
    <t>Boston</t>
  </si>
  <si>
    <t>Metro North</t>
  </si>
  <si>
    <t>Metro South/West</t>
  </si>
  <si>
    <t>Greater New Bedford</t>
  </si>
  <si>
    <t>Cape Cod &amp; Islands</t>
  </si>
  <si>
    <t>Franklin/Hampshire</t>
  </si>
  <si>
    <t>STATE TOTALS</t>
  </si>
  <si>
    <t>B</t>
  </si>
  <si>
    <t>A</t>
  </si>
  <si>
    <t>C</t>
  </si>
  <si>
    <t>E</t>
  </si>
  <si>
    <t>F</t>
  </si>
  <si>
    <t>G</t>
  </si>
  <si>
    <t>I</t>
  </si>
  <si>
    <t>K</t>
  </si>
  <si>
    <t>Veterans</t>
  </si>
  <si>
    <t>Greater Lowell</t>
  </si>
  <si>
    <t>North Central Mass</t>
  </si>
  <si>
    <t>Central Mass</t>
  </si>
  <si>
    <t>Berkshire</t>
  </si>
  <si>
    <t>Bristol</t>
  </si>
  <si>
    <t>Brockton</t>
  </si>
  <si>
    <t>Hampden</t>
  </si>
  <si>
    <t>North Shore</t>
  </si>
  <si>
    <t>Data Source:  Labor Exchange Quarterly Report Data (ETA 9002 and VETS200)</t>
  </si>
  <si>
    <t>Merrimack Valley</t>
  </si>
  <si>
    <t>COHORT SUMMARY</t>
  </si>
  <si>
    <t>PERFORMANCE SUMMARY</t>
  </si>
  <si>
    <t xml:space="preserve">WORKFORCE </t>
  </si>
  <si>
    <t>INVESTMENT</t>
  </si>
  <si>
    <t>AREA</t>
  </si>
  <si>
    <t>Entered</t>
  </si>
  <si>
    <t>Employment</t>
  </si>
  <si>
    <t>Rate Base</t>
  </si>
  <si>
    <t>Retention</t>
  </si>
  <si>
    <t>Average</t>
  </si>
  <si>
    <t>Earnings</t>
  </si>
  <si>
    <t xml:space="preserve">Number </t>
  </si>
  <si>
    <t>Number</t>
  </si>
  <si>
    <t xml:space="preserve">Rate </t>
  </si>
  <si>
    <t>Total</t>
  </si>
  <si>
    <t>Job</t>
  </si>
  <si>
    <t>Seekers</t>
  </si>
  <si>
    <t>Claimants</t>
  </si>
  <si>
    <t>UI</t>
  </si>
  <si>
    <t>As a % of</t>
  </si>
  <si>
    <t>Total Job</t>
  </si>
  <si>
    <t>Disabled</t>
  </si>
  <si>
    <t>Served by</t>
  </si>
  <si>
    <t>DVOP</t>
  </si>
  <si>
    <t xml:space="preserve">TAB 10 - LABOR EXCHANGE PERFORMANCE SUMMARY </t>
  </si>
  <si>
    <t>CHART 4 - VETERAN OUTCOME SUMMARY</t>
  </si>
  <si>
    <t>D=C/B</t>
  </si>
  <si>
    <t>F=E/B</t>
  </si>
  <si>
    <t>H=G/B</t>
  </si>
  <si>
    <t>J=I/B</t>
  </si>
  <si>
    <t>L=K/B</t>
  </si>
  <si>
    <t>Chart 3 - UI Claimant Outcome Summary</t>
  </si>
  <si>
    <t>Chart 4 - Veteran Outcome Summary</t>
  </si>
  <si>
    <t>Chart 5 - Disabled Veteran Outcome Summary</t>
  </si>
  <si>
    <t>Chart 1 - Populations in the Performance Cohort</t>
  </si>
  <si>
    <t>CHART  1 - POPULATIONS IN THE PERFORMANCE COHORT</t>
  </si>
  <si>
    <t>State</t>
  </si>
  <si>
    <t>Goal</t>
  </si>
  <si>
    <t xml:space="preserve">% of </t>
  </si>
  <si>
    <t>J</t>
  </si>
  <si>
    <t>Goal*</t>
  </si>
  <si>
    <t>CHART  2 -  JOB SEEKER OUTCOME SUMMARY</t>
  </si>
  <si>
    <t>M</t>
  </si>
  <si>
    <t>CHART 5 - DISABLED VETERAN OUTCOME SUMMARY</t>
  </si>
  <si>
    <t xml:space="preserve">Cape Cod </t>
  </si>
  <si>
    <t>Frankl/Hampsh</t>
  </si>
  <si>
    <t xml:space="preserve">North Central </t>
  </si>
  <si>
    <t>Metro S/W</t>
  </si>
  <si>
    <t xml:space="preserve">Merrimack </t>
  </si>
  <si>
    <t>Gtr Lowell</t>
  </si>
  <si>
    <t>Gtr NBedford</t>
  </si>
  <si>
    <t>TOTAL</t>
  </si>
  <si>
    <t>Chart 2 - Job Seeker Outcome Summary</t>
  </si>
  <si>
    <t>2  &amp; 3 Qtr</t>
  </si>
  <si>
    <t>2 &amp; 3 Qtr</t>
  </si>
  <si>
    <t>% of</t>
  </si>
  <si>
    <t>H=G/F</t>
  </si>
  <si>
    <t>CHART  3 -  UI CLAIMANT OUTCOME SUMMARY</t>
  </si>
  <si>
    <t>CHART 6 - DVOP DISABLED VETERAN OUTCOME SUMMARY</t>
  </si>
  <si>
    <t>Earnings**</t>
  </si>
  <si>
    <t>H</t>
  </si>
  <si>
    <t>I=H/G</t>
  </si>
  <si>
    <t>Chart 6 - DVOP Disabled Veteran Outcome Summary</t>
  </si>
  <si>
    <t>L</t>
  </si>
  <si>
    <t>Goal**</t>
  </si>
  <si>
    <t>Unweighted</t>
  </si>
  <si>
    <t>Rate</t>
  </si>
  <si>
    <t>Ent'd Emply</t>
  </si>
  <si>
    <t>Rate*</t>
  </si>
  <si>
    <t>Weighted</t>
  </si>
  <si>
    <t>* EE Rate is a weighted rate based on Veterans receiving intensive services.  See VPL 05-08 for details.</t>
  </si>
  <si>
    <t>South Shore</t>
  </si>
  <si>
    <t>Compiled by Massachusetts Department of Career Services</t>
  </si>
  <si>
    <t>Intensive</t>
  </si>
  <si>
    <t>Services</t>
  </si>
  <si>
    <t>N=M/I</t>
  </si>
  <si>
    <t>Chart 7 - DVOP Consolidated Veteran Outcome Summary</t>
  </si>
  <si>
    <r>
      <t xml:space="preserve">EE Rate Base:  Job Seekers who exited during the cohort period excluding those who were employed at registration or who left for medical or institutionalized reasons.                                                                                                                                                                                                                                                                                                                         EE Number:  Job Seekers in the EE Rate Base who are employed in the first quarter after their exit quarter.
ER Rate Base:  Job Seekers who exited during the cohort period and who are employed in the first quarter after their exit quarter.
ER Number:  Job Seekers in the Employment Retention Rate Base who are employed in both the second and third quarters after the exit quarter.
Average Earnings:   The average of the 2nd quarter earnings and of the 3rd quarter earnings after the exit quarter of those Job Seekers who exited during the cohort period and who have a wage match in the first, second and third quarters after their exit quarter.
</t>
    </r>
    <r>
      <rPr>
        <b/>
        <sz val="10"/>
        <rFont val="Times New Roman"/>
        <family val="1"/>
      </rPr>
      <t xml:space="preserve">
Performance Data are based on a rolling four quarter period, refer to Tab 13 to see report period cohorts.</t>
    </r>
  </si>
  <si>
    <r>
      <t xml:space="preserve">EE Rate Base:  Job Seekers who exited during the cohort period excluding those who were employed at registration or who left for medical or institutionalized reasons.                                                                                                                                                                                                                                                                                                                         EE Number:  Job Seekers in the EE Rate Base who are employed in the first quarter after their exit quarter.
ER Rate Base:  Job Seekers who exited during the cohort period and who are employed in the first quarter after their exit quarter.
ER Number:  Job Seekers in the Employment Retention Rate Base who are employed in both the second and third quarters after the exit quarter.
Average Earnings:   The average of the 2nd quarter earnings and of the 3rd quarter earnings after the exit quarter of those Job Seekers who exited during the cohort period and who have a wage match in the first, second and third quarters after their exit quarter.
</t>
    </r>
    <r>
      <rPr>
        <b/>
        <sz val="10"/>
        <rFont val="Times New Roman"/>
        <family val="1"/>
      </rPr>
      <t xml:space="preserve">
Performance Data are based on a rolling four quarter period, refer to Tab 13 to see report period cohorts.</t>
    </r>
  </si>
  <si>
    <t>*State Goals for All Job Seekers:   EE Rate = 57%    ER Rate = 85%      2nd &amp; 3rd Quarter Average Earnings = $17,500</t>
  </si>
  <si>
    <r>
      <t>*State Goals</t>
    </r>
    <r>
      <rPr>
        <sz val="10"/>
        <rFont val="Times New Roman"/>
        <family val="1"/>
      </rPr>
      <t>:   EE Rate = 49%       ER Rate = 79%        2nd &amp; 3rd Quarter Average Earnings = $18,800</t>
    </r>
  </si>
  <si>
    <r>
      <t>*State Goals</t>
    </r>
    <r>
      <rPr>
        <sz val="10"/>
        <rFont val="Times New Roman"/>
        <family val="1"/>
      </rPr>
      <t>:   EE Rate = 43%       ER Rate = 79%        2nd &amp; 3rd Quarter Average Earnings = $19,900</t>
    </r>
  </si>
  <si>
    <r>
      <t>*State Goals</t>
    </r>
    <r>
      <rPr>
        <sz val="10"/>
        <rFont val="Times New Roman"/>
        <family val="1"/>
      </rPr>
      <t>:   EE Rate = 43%       ER Rate = 79%        2nd &amp; 3rd Quarter Average Earnings = $19,000</t>
    </r>
  </si>
  <si>
    <r>
      <t>**State Goals</t>
    </r>
    <r>
      <rPr>
        <sz val="10"/>
        <rFont val="Times New Roman"/>
        <family val="1"/>
      </rPr>
      <t>:   EE Rate = 60%       ER Rate = 79%        2nd &amp; 3rd Quarter Average Earnings = $19,000</t>
    </r>
  </si>
  <si>
    <t>CHART 7 - DVOP VETERAN OUTCOME SUMMARY</t>
  </si>
  <si>
    <t>Report Date:  01/31/2017</t>
  </si>
  <si>
    <t>FY17 QUARTER ENDING DECEMBER 31, 2016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</si>
</sst>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&quot;$&quot;#,##0.00"/>
    <numFmt numFmtId="167" formatCode="#,##0.0"/>
    <numFmt numFmtId="168" formatCode="0.000%"/>
    <numFmt numFmtId="169" formatCode="_(&quot;$&quot;* #,##0.000_);_(&quot;$&quot;* \(#,##0.000\);_(&quot;$&quot;* &quot;-&quot;??_);_(@_)"/>
    <numFmt numFmtId="170" formatCode="_(&quot;$&quot;* #,##0.0_);_(&quot;$&quot;* \(#,##0.0\);_(&quot;$&quot;* &quot;-&quot;??_);_(@_)"/>
    <numFmt numFmtId="171" formatCode="_(&quot;$&quot;* #,##0_);_(&quot;$&quot;* \(#,##0\);_(&quot;$&quot;* &quot;-&quot;??_);_(@_)"/>
    <numFmt numFmtId="172" formatCode="0.0"/>
    <numFmt numFmtId="173" formatCode="0.000"/>
    <numFmt numFmtId="174" formatCode="_(* #,##0.0_);_(* \(#,##0.0\);_(* &quot;-&quot;??_);_(@_)"/>
    <numFmt numFmtId="175" formatCode="_(* #,##0_);_(* \(#,##0\);_(* &quot;-&quot;??_);_(@_)"/>
    <numFmt numFmtId="176" formatCode="0.0000%"/>
    <numFmt numFmtId="177" formatCode="_(* #,##0.000_);_(* \(#,##0.000\);_(* &quot;-&quot;??_);_(@_)"/>
    <numFmt numFmtId="178" formatCode="_(* #,##0.0000_);_(* \(#,##0.0000\);_(* &quot;-&quot;??_);_(@_)"/>
    <numFmt numFmtId="179" formatCode="0.00000000000%"/>
    <numFmt numFmtId="180" formatCode="&quot;$&quot;#,##0.0_);\(&quot;$&quot;#,##0.0\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[$%-409]"/>
  </numFmts>
  <fonts count="5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2"/>
      <color indexed="12"/>
      <name val="Times New Roman"/>
      <family val="1"/>
    </font>
    <font>
      <b/>
      <sz val="10"/>
      <name val="Times New Roman"/>
      <family val="1"/>
    </font>
    <font>
      <sz val="10"/>
      <color indexed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color indexed="8"/>
      <name val="Arial"/>
      <family val="2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9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2"/>
      </left>
      <right>
        <color indexed="63"/>
      </right>
      <top>
        <color indexed="63"/>
      </top>
      <bottom>
        <color indexed="63"/>
      </bottom>
    </border>
    <border>
      <left style="thick">
        <color indexed="12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 style="thick">
        <color indexed="12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double"/>
      <top style="medium"/>
      <bottom style="medium"/>
    </border>
    <border>
      <left>
        <color indexed="63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 style="thick">
        <color indexed="12"/>
      </right>
      <top style="thick">
        <color indexed="12"/>
      </top>
      <bottom>
        <color indexed="63"/>
      </bottom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double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medium"/>
      <bottom style="medium"/>
    </border>
    <border>
      <left style="double"/>
      <right style="thin"/>
      <top style="medium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medium"/>
    </border>
    <border>
      <left style="double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double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double"/>
      <top style="thin"/>
      <bottom style="thin"/>
    </border>
    <border>
      <left style="thin"/>
      <right style="double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14" fillId="0" borderId="0">
      <alignment vertical="top"/>
      <protection/>
    </xf>
    <xf numFmtId="0" fontId="14" fillId="0" borderId="0">
      <alignment vertical="top"/>
      <protection/>
    </xf>
    <xf numFmtId="0" fontId="15" fillId="0" borderId="0">
      <alignment vertical="top"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12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3" fontId="0" fillId="0" borderId="0" xfId="0" applyNumberFormat="1" applyFont="1" applyAlignment="1">
      <alignment/>
    </xf>
    <xf numFmtId="0" fontId="0" fillId="0" borderId="0" xfId="0" applyFont="1" applyBorder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8" fillId="0" borderId="10" xfId="0" applyFont="1" applyBorder="1" applyAlignment="1">
      <alignment horizontal="left" indent="15"/>
    </xf>
    <xf numFmtId="0" fontId="5" fillId="0" borderId="10" xfId="0" applyFont="1" applyBorder="1" applyAlignment="1">
      <alignment horizontal="left" indent="1"/>
    </xf>
    <xf numFmtId="0" fontId="6" fillId="0" borderId="11" xfId="0" applyFont="1" applyBorder="1" applyAlignment="1">
      <alignment horizontal="center"/>
    </xf>
    <xf numFmtId="0" fontId="9" fillId="0" borderId="12" xfId="0" applyFont="1" applyBorder="1" applyAlignment="1">
      <alignment/>
    </xf>
    <xf numFmtId="0" fontId="5" fillId="0" borderId="13" xfId="0" applyFont="1" applyBorder="1" applyAlignment="1">
      <alignment vertical="center"/>
    </xf>
    <xf numFmtId="3" fontId="5" fillId="0" borderId="14" xfId="0" applyNumberFormat="1" applyFont="1" applyFill="1" applyBorder="1" applyAlignment="1">
      <alignment horizontal="center" vertical="center"/>
    </xf>
    <xf numFmtId="9" fontId="5" fillId="0" borderId="15" xfId="62" applyFont="1" applyFill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3" fontId="5" fillId="0" borderId="18" xfId="0" applyNumberFormat="1" applyFont="1" applyFill="1" applyBorder="1" applyAlignment="1">
      <alignment horizontal="center" vertical="center"/>
    </xf>
    <xf numFmtId="9" fontId="5" fillId="0" borderId="19" xfId="62" applyFont="1" applyFill="1" applyBorder="1" applyAlignment="1">
      <alignment horizontal="center" vertical="center"/>
    </xf>
    <xf numFmtId="0" fontId="10" fillId="0" borderId="20" xfId="0" applyFont="1" applyBorder="1" applyAlignment="1">
      <alignment vertical="center"/>
    </xf>
    <xf numFmtId="3" fontId="10" fillId="0" borderId="21" xfId="0" applyNumberFormat="1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9" fontId="10" fillId="0" borderId="27" xfId="62" applyFont="1" applyFill="1" applyBorder="1" applyAlignment="1">
      <alignment horizontal="center" vertical="center"/>
    </xf>
    <xf numFmtId="9" fontId="10" fillId="0" borderId="27" xfId="62" applyNumberFormat="1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11" fillId="0" borderId="12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30" xfId="0" applyFont="1" applyBorder="1" applyAlignment="1">
      <alignment/>
    </xf>
    <xf numFmtId="0" fontId="5" fillId="0" borderId="31" xfId="0" applyFont="1" applyBorder="1" applyAlignment="1">
      <alignment/>
    </xf>
    <xf numFmtId="0" fontId="11" fillId="0" borderId="32" xfId="0" applyFont="1" applyBorder="1" applyAlignment="1">
      <alignment/>
    </xf>
    <xf numFmtId="3" fontId="5" fillId="0" borderId="33" xfId="0" applyNumberFormat="1" applyFont="1" applyFill="1" applyBorder="1" applyAlignment="1">
      <alignment horizontal="center" vertical="center"/>
    </xf>
    <xf numFmtId="9" fontId="5" fillId="0" borderId="34" xfId="62" applyNumberFormat="1" applyFont="1" applyFill="1" applyBorder="1" applyAlignment="1">
      <alignment horizontal="center" vertical="center"/>
    </xf>
    <xf numFmtId="9" fontId="5" fillId="0" borderId="34" xfId="62" applyFont="1" applyFill="1" applyBorder="1" applyAlignment="1">
      <alignment horizontal="center" vertical="center"/>
    </xf>
    <xf numFmtId="3" fontId="5" fillId="0" borderId="35" xfId="0" applyNumberFormat="1" applyFont="1" applyFill="1" applyBorder="1" applyAlignment="1">
      <alignment horizontal="center" vertical="center"/>
    </xf>
    <xf numFmtId="3" fontId="10" fillId="0" borderId="36" xfId="0" applyNumberFormat="1" applyFont="1" applyFill="1" applyBorder="1" applyAlignment="1">
      <alignment horizontal="center" vertical="center"/>
    </xf>
    <xf numFmtId="9" fontId="10" fillId="0" borderId="37" xfId="62" applyFont="1" applyFill="1" applyBorder="1" applyAlignment="1">
      <alignment horizontal="center" vertical="center"/>
    </xf>
    <xf numFmtId="0" fontId="5" fillId="0" borderId="3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5" fillId="0" borderId="42" xfId="0" applyFont="1" applyBorder="1" applyAlignment="1">
      <alignment vertical="center"/>
    </xf>
    <xf numFmtId="0" fontId="5" fillId="0" borderId="4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 indent="15"/>
    </xf>
    <xf numFmtId="3" fontId="5" fillId="0" borderId="44" xfId="0" applyNumberFormat="1" applyFont="1" applyFill="1" applyBorder="1" applyAlignment="1">
      <alignment horizontal="center" vertical="center"/>
    </xf>
    <xf numFmtId="3" fontId="10" fillId="0" borderId="45" xfId="0" applyNumberFormat="1" applyFont="1" applyFill="1" applyBorder="1" applyAlignment="1">
      <alignment horizontal="center" vertical="center"/>
    </xf>
    <xf numFmtId="3" fontId="5" fillId="0" borderId="46" xfId="0" applyNumberFormat="1" applyFont="1" applyFill="1" applyBorder="1" applyAlignment="1">
      <alignment horizontal="center" vertical="center"/>
    </xf>
    <xf numFmtId="3" fontId="5" fillId="0" borderId="47" xfId="0" applyNumberFormat="1" applyFont="1" applyFill="1" applyBorder="1" applyAlignment="1">
      <alignment horizontal="center" vertical="center"/>
    </xf>
    <xf numFmtId="3" fontId="5" fillId="0" borderId="48" xfId="0" applyNumberFormat="1" applyFont="1" applyFill="1" applyBorder="1" applyAlignment="1">
      <alignment horizontal="center" vertical="center"/>
    </xf>
    <xf numFmtId="0" fontId="5" fillId="0" borderId="42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indent="1"/>
    </xf>
    <xf numFmtId="0" fontId="6" fillId="0" borderId="0" xfId="0" applyFont="1" applyBorder="1" applyAlignment="1">
      <alignment horizontal="left"/>
    </xf>
    <xf numFmtId="9" fontId="5" fillId="0" borderId="54" xfId="62" applyNumberFormat="1" applyFont="1" applyFill="1" applyBorder="1" applyAlignment="1">
      <alignment horizontal="center" vertical="center"/>
    </xf>
    <xf numFmtId="9" fontId="5" fillId="0" borderId="0" xfId="62" applyNumberFormat="1" applyFont="1" applyFill="1" applyBorder="1" applyAlignment="1">
      <alignment horizontal="center" vertical="center"/>
    </xf>
    <xf numFmtId="9" fontId="5" fillId="0" borderId="55" xfId="62" applyFont="1" applyFill="1" applyBorder="1" applyAlignment="1">
      <alignment horizontal="center" vertical="center"/>
    </xf>
    <xf numFmtId="9" fontId="5" fillId="0" borderId="56" xfId="62" applyFont="1" applyFill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0" fillId="0" borderId="38" xfId="0" applyFont="1" applyBorder="1" applyAlignment="1">
      <alignment vertical="center"/>
    </xf>
    <xf numFmtId="0" fontId="4" fillId="0" borderId="38" xfId="0" applyFont="1" applyBorder="1" applyAlignment="1">
      <alignment vertical="center"/>
    </xf>
    <xf numFmtId="0" fontId="5" fillId="0" borderId="51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center" wrapText="1"/>
    </xf>
    <xf numFmtId="9" fontId="5" fillId="0" borderId="24" xfId="0" applyNumberFormat="1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 wrapText="1"/>
    </xf>
    <xf numFmtId="9" fontId="5" fillId="0" borderId="61" xfId="0" applyNumberFormat="1" applyFont="1" applyBorder="1" applyAlignment="1">
      <alignment horizontal="center" vertical="center" wrapText="1"/>
    </xf>
    <xf numFmtId="165" fontId="5" fillId="0" borderId="55" xfId="44" applyNumberFormat="1" applyFont="1" applyFill="1" applyBorder="1" applyAlignment="1">
      <alignment horizontal="center" vertical="center"/>
    </xf>
    <xf numFmtId="165" fontId="5" fillId="0" borderId="62" xfId="44" applyNumberFormat="1" applyFont="1" applyFill="1" applyBorder="1" applyAlignment="1">
      <alignment horizontal="center" vertical="center"/>
    </xf>
    <xf numFmtId="3" fontId="5" fillId="0" borderId="13" xfId="0" applyNumberFormat="1" applyFont="1" applyFill="1" applyBorder="1" applyAlignment="1">
      <alignment horizontal="center" vertical="center"/>
    </xf>
    <xf numFmtId="3" fontId="5" fillId="0" borderId="16" xfId="0" applyNumberFormat="1" applyFont="1" applyFill="1" applyBorder="1" applyAlignment="1">
      <alignment horizontal="center" vertical="center"/>
    </xf>
    <xf numFmtId="3" fontId="5" fillId="0" borderId="63" xfId="0" applyNumberFormat="1" applyFont="1" applyFill="1" applyBorder="1" applyAlignment="1">
      <alignment horizontal="center" vertical="center"/>
    </xf>
    <xf numFmtId="3" fontId="5" fillId="0" borderId="17" xfId="0" applyNumberFormat="1" applyFont="1" applyFill="1" applyBorder="1" applyAlignment="1">
      <alignment horizontal="center" vertical="center"/>
    </xf>
    <xf numFmtId="3" fontId="10" fillId="0" borderId="20" xfId="0" applyNumberFormat="1" applyFont="1" applyFill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3" fontId="5" fillId="0" borderId="66" xfId="0" applyNumberFormat="1" applyFont="1" applyFill="1" applyBorder="1" applyAlignment="1">
      <alignment horizontal="center" vertical="center"/>
    </xf>
    <xf numFmtId="3" fontId="5" fillId="0" borderId="67" xfId="0" applyNumberFormat="1" applyFont="1" applyFill="1" applyBorder="1" applyAlignment="1">
      <alignment horizontal="center" vertical="center"/>
    </xf>
    <xf numFmtId="9" fontId="5" fillId="0" borderId="46" xfId="62" applyFont="1" applyFill="1" applyBorder="1" applyAlignment="1">
      <alignment horizontal="center" vertical="center"/>
    </xf>
    <xf numFmtId="9" fontId="5" fillId="0" borderId="47" xfId="62" applyFont="1" applyFill="1" applyBorder="1" applyAlignment="1">
      <alignment horizontal="center" vertical="center"/>
    </xf>
    <xf numFmtId="9" fontId="5" fillId="0" borderId="67" xfId="62" applyFont="1" applyFill="1" applyBorder="1" applyAlignment="1">
      <alignment horizontal="center" vertical="center"/>
    </xf>
    <xf numFmtId="9" fontId="10" fillId="0" borderId="45" xfId="62" applyFont="1" applyFill="1" applyBorder="1" applyAlignment="1">
      <alignment horizontal="center" vertical="center"/>
    </xf>
    <xf numFmtId="0" fontId="12" fillId="0" borderId="23" xfId="0" applyFont="1" applyBorder="1" applyAlignment="1">
      <alignment horizontal="center" vertical="center" wrapText="1"/>
    </xf>
    <xf numFmtId="0" fontId="12" fillId="0" borderId="4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center" wrapText="1"/>
    </xf>
    <xf numFmtId="0" fontId="12" fillId="0" borderId="56" xfId="0" applyFont="1" applyBorder="1" applyAlignment="1">
      <alignment horizontal="center" vertical="center" wrapText="1"/>
    </xf>
    <xf numFmtId="0" fontId="12" fillId="0" borderId="43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44" xfId="0" applyFont="1" applyBorder="1" applyAlignment="1">
      <alignment horizontal="center" vertical="center" wrapText="1"/>
    </xf>
    <xf numFmtId="0" fontId="12" fillId="0" borderId="68" xfId="0" applyFont="1" applyBorder="1" applyAlignment="1">
      <alignment horizontal="center" vertical="center" wrapText="1"/>
    </xf>
    <xf numFmtId="0" fontId="12" fillId="0" borderId="61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3" fontId="12" fillId="0" borderId="56" xfId="0" applyNumberFormat="1" applyFont="1" applyBorder="1" applyAlignment="1">
      <alignment horizontal="center" vertical="center" wrapText="1"/>
    </xf>
    <xf numFmtId="3" fontId="12" fillId="0" borderId="70" xfId="0" applyNumberFormat="1" applyFont="1" applyBorder="1" applyAlignment="1">
      <alignment horizontal="center" vertical="center" wrapText="1"/>
    </xf>
    <xf numFmtId="0" fontId="12" fillId="0" borderId="58" xfId="0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20" xfId="0" applyFont="1" applyBorder="1" applyAlignment="1">
      <alignment vertical="center"/>
    </xf>
    <xf numFmtId="165" fontId="5" fillId="0" borderId="70" xfId="44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9" fontId="10" fillId="0" borderId="71" xfId="62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7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0" xfId="0" applyFont="1" applyAlignment="1">
      <alignment horizontal="left" wrapText="1"/>
    </xf>
    <xf numFmtId="9" fontId="5" fillId="0" borderId="73" xfId="62" applyFont="1" applyFill="1" applyBorder="1" applyAlignment="1">
      <alignment horizontal="center" vertical="center"/>
    </xf>
    <xf numFmtId="9" fontId="10" fillId="0" borderId="74" xfId="62" applyFont="1" applyFill="1" applyBorder="1" applyAlignment="1">
      <alignment horizontal="center" vertical="center"/>
    </xf>
    <xf numFmtId="9" fontId="5" fillId="0" borderId="46" xfId="62" applyNumberFormat="1" applyFont="1" applyFill="1" applyBorder="1" applyAlignment="1">
      <alignment horizontal="center" vertical="center"/>
    </xf>
    <xf numFmtId="9" fontId="5" fillId="0" borderId="47" xfId="62" applyNumberFormat="1" applyFont="1" applyFill="1" applyBorder="1" applyAlignment="1">
      <alignment horizontal="center" vertical="center"/>
    </xf>
    <xf numFmtId="9" fontId="5" fillId="0" borderId="67" xfId="62" applyNumberFormat="1" applyFont="1" applyFill="1" applyBorder="1" applyAlignment="1">
      <alignment horizontal="center" vertical="center"/>
    </xf>
    <xf numFmtId="9" fontId="10" fillId="0" borderId="45" xfId="62" applyNumberFormat="1" applyFont="1" applyFill="1" applyBorder="1" applyAlignment="1">
      <alignment horizontal="center" vertical="center"/>
    </xf>
    <xf numFmtId="9" fontId="5" fillId="0" borderId="69" xfId="62" applyNumberFormat="1" applyFont="1" applyFill="1" applyBorder="1" applyAlignment="1">
      <alignment horizontal="center" vertical="center"/>
    </xf>
    <xf numFmtId="9" fontId="5" fillId="0" borderId="15" xfId="62" applyNumberFormat="1" applyFont="1" applyFill="1" applyBorder="1" applyAlignment="1">
      <alignment horizontal="center" vertical="center"/>
    </xf>
    <xf numFmtId="5" fontId="5" fillId="0" borderId="75" xfId="44" applyNumberFormat="1" applyFont="1" applyFill="1" applyBorder="1" applyAlignment="1">
      <alignment horizontal="center" vertical="center"/>
    </xf>
    <xf numFmtId="5" fontId="5" fillId="0" borderId="76" xfId="44" applyNumberFormat="1" applyFont="1" applyFill="1" applyBorder="1" applyAlignment="1">
      <alignment horizontal="center" vertical="center"/>
    </xf>
    <xf numFmtId="5" fontId="5" fillId="0" borderId="77" xfId="44" applyNumberFormat="1" applyFont="1" applyFill="1" applyBorder="1" applyAlignment="1">
      <alignment horizontal="center" vertical="center"/>
    </xf>
    <xf numFmtId="5" fontId="10" fillId="0" borderId="78" xfId="44" applyNumberFormat="1" applyFont="1" applyFill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8" fillId="0" borderId="31" xfId="0" applyFont="1" applyBorder="1" applyAlignment="1">
      <alignment/>
    </xf>
    <xf numFmtId="0" fontId="8" fillId="0" borderId="0" xfId="0" applyFont="1" applyBorder="1" applyAlignment="1">
      <alignment/>
    </xf>
    <xf numFmtId="0" fontId="5" fillId="0" borderId="79" xfId="0" applyFont="1" applyBorder="1" applyAlignment="1">
      <alignment vertical="center"/>
    </xf>
    <xf numFmtId="3" fontId="10" fillId="0" borderId="80" xfId="0" applyNumberFormat="1" applyFont="1" applyFill="1" applyBorder="1" applyAlignment="1">
      <alignment horizontal="center" vertical="center"/>
    </xf>
    <xf numFmtId="9" fontId="10" fillId="0" borderId="81" xfId="62" applyNumberFormat="1" applyFont="1" applyFill="1" applyBorder="1" applyAlignment="1">
      <alignment horizontal="center" vertical="center"/>
    </xf>
    <xf numFmtId="165" fontId="10" fillId="0" borderId="80" xfId="44" applyNumberFormat="1" applyFont="1" applyFill="1" applyBorder="1" applyAlignment="1">
      <alignment horizontal="center" vertical="center"/>
    </xf>
    <xf numFmtId="9" fontId="5" fillId="0" borderId="82" xfId="62" applyFont="1" applyBorder="1" applyAlignment="1">
      <alignment horizontal="center" vertical="center"/>
    </xf>
    <xf numFmtId="9" fontId="5" fillId="0" borderId="83" xfId="62" applyFont="1" applyBorder="1" applyAlignment="1">
      <alignment horizontal="center" vertical="center"/>
    </xf>
    <xf numFmtId="9" fontId="5" fillId="0" borderId="84" xfId="62" applyFont="1" applyBorder="1" applyAlignment="1">
      <alignment horizontal="center" vertical="center"/>
    </xf>
    <xf numFmtId="9" fontId="10" fillId="0" borderId="37" xfId="62" applyFont="1" applyBorder="1" applyAlignment="1">
      <alignment horizontal="center" vertical="center"/>
    </xf>
    <xf numFmtId="9" fontId="5" fillId="0" borderId="33" xfId="62" applyFont="1" applyFill="1" applyBorder="1" applyAlignment="1">
      <alignment horizontal="center" vertical="center"/>
    </xf>
    <xf numFmtId="9" fontId="5" fillId="0" borderId="0" xfId="62" applyFont="1" applyAlignment="1">
      <alignment vertical="center"/>
    </xf>
    <xf numFmtId="9" fontId="5" fillId="0" borderId="85" xfId="62" applyNumberFormat="1" applyFont="1" applyFill="1" applyBorder="1" applyAlignment="1">
      <alignment horizontal="center" vertical="center"/>
    </xf>
    <xf numFmtId="9" fontId="10" fillId="0" borderId="69" xfId="62" applyNumberFormat="1" applyFont="1" applyFill="1" applyBorder="1" applyAlignment="1">
      <alignment horizontal="center" vertical="center"/>
    </xf>
    <xf numFmtId="9" fontId="5" fillId="0" borderId="86" xfId="62" applyNumberFormat="1" applyFont="1" applyFill="1" applyBorder="1" applyAlignment="1">
      <alignment horizontal="center" vertical="center"/>
    </xf>
    <xf numFmtId="9" fontId="5" fillId="0" borderId="27" xfId="62" applyFont="1" applyFill="1" applyBorder="1" applyAlignment="1">
      <alignment horizontal="center" vertical="center"/>
    </xf>
    <xf numFmtId="9" fontId="5" fillId="0" borderId="87" xfId="62" applyFont="1" applyFill="1" applyBorder="1" applyAlignment="1">
      <alignment horizontal="center" vertical="center"/>
    </xf>
    <xf numFmtId="0" fontId="5" fillId="0" borderId="0" xfId="0" applyFont="1" applyBorder="1" applyAlignment="1">
      <alignment horizontal="right"/>
    </xf>
    <xf numFmtId="9" fontId="5" fillId="0" borderId="88" xfId="62" applyNumberFormat="1" applyFont="1" applyFill="1" applyBorder="1" applyAlignment="1">
      <alignment horizontal="center" vertical="center"/>
    </xf>
    <xf numFmtId="9" fontId="10" fillId="0" borderId="37" xfId="62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8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8" fillId="0" borderId="89" xfId="0" applyFont="1" applyBorder="1" applyAlignment="1">
      <alignment horizontal="center"/>
    </xf>
    <xf numFmtId="0" fontId="0" fillId="0" borderId="72" xfId="0" applyBorder="1" applyAlignment="1">
      <alignment horizontal="center"/>
    </xf>
    <xf numFmtId="0" fontId="0" fillId="0" borderId="90" xfId="0" applyBorder="1" applyAlignment="1">
      <alignment horizontal="center"/>
    </xf>
    <xf numFmtId="0" fontId="8" fillId="0" borderId="89" xfId="0" applyFont="1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5" fillId="0" borderId="22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0" fontId="5" fillId="0" borderId="61" xfId="0" applyFont="1" applyBorder="1" applyAlignment="1">
      <alignment horizontal="left" vertical="center" wrapText="1"/>
    </xf>
    <xf numFmtId="0" fontId="5" fillId="0" borderId="89" xfId="0" applyFont="1" applyBorder="1" applyAlignment="1">
      <alignment horizontal="left" vertical="center"/>
    </xf>
    <xf numFmtId="0" fontId="0" fillId="0" borderId="72" xfId="0" applyFont="1" applyBorder="1" applyAlignment="1">
      <alignment horizontal="left" vertical="center"/>
    </xf>
    <xf numFmtId="0" fontId="0" fillId="0" borderId="43" xfId="0" applyFont="1" applyBorder="1" applyAlignment="1">
      <alignment vertical="center"/>
    </xf>
    <xf numFmtId="0" fontId="0" fillId="0" borderId="90" xfId="0" applyFont="1" applyBorder="1" applyAlignment="1">
      <alignment vertical="center"/>
    </xf>
    <xf numFmtId="0" fontId="10" fillId="0" borderId="89" xfId="0" applyFont="1" applyBorder="1" applyAlignment="1">
      <alignment horizontal="center" vertical="center"/>
    </xf>
    <xf numFmtId="0" fontId="10" fillId="0" borderId="72" xfId="0" applyFont="1" applyBorder="1" applyAlignment="1">
      <alignment horizontal="center" vertical="center"/>
    </xf>
    <xf numFmtId="0" fontId="10" fillId="0" borderId="90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61" xfId="0" applyFont="1" applyBorder="1" applyAlignment="1">
      <alignment horizontal="center" vertical="center"/>
    </xf>
    <xf numFmtId="0" fontId="10" fillId="0" borderId="89" xfId="0" applyFont="1" applyBorder="1" applyAlignment="1">
      <alignment horizontal="left" vertical="center"/>
    </xf>
    <xf numFmtId="0" fontId="10" fillId="0" borderId="72" xfId="0" applyFont="1" applyBorder="1" applyAlignment="1">
      <alignment horizontal="left" vertical="center"/>
    </xf>
    <xf numFmtId="0" fontId="10" fillId="0" borderId="90" xfId="0" applyFont="1" applyBorder="1" applyAlignment="1">
      <alignment horizontal="left" vertical="center"/>
    </xf>
    <xf numFmtId="0" fontId="10" fillId="0" borderId="38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43" xfId="0" applyFont="1" applyBorder="1" applyAlignment="1">
      <alignment horizontal="left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zoomScalePageLayoutView="0" workbookViewId="0" topLeftCell="A1">
      <selection activeCell="A33" sqref="A33"/>
    </sheetView>
  </sheetViews>
  <sheetFormatPr defaultColWidth="9.140625" defaultRowHeight="12.75"/>
  <cols>
    <col min="9" max="9" width="9.28125" style="0" customWidth="1"/>
  </cols>
  <sheetData>
    <row r="1" spans="1:13" ht="19.5" thickBot="1">
      <c r="A1" s="11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13" ht="19.5" thickTop="1">
      <c r="A2" s="17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7"/>
    </row>
    <row r="3" spans="1:13" ht="20.25" customHeight="1">
      <c r="A3" s="172"/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4"/>
    </row>
    <row r="4" spans="1:13" ht="18.75">
      <c r="A4" s="175" t="s">
        <v>50</v>
      </c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7"/>
    </row>
    <row r="5" spans="1:13" ht="18.75">
      <c r="A5" s="175" t="s">
        <v>112</v>
      </c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7"/>
    </row>
    <row r="6" spans="1:13" ht="18.75">
      <c r="A6" s="14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38"/>
    </row>
    <row r="7" spans="1:13" ht="12.75">
      <c r="A7" s="39"/>
      <c r="B7" s="40"/>
      <c r="C7" s="40"/>
      <c r="F7" s="40"/>
      <c r="G7" s="40"/>
      <c r="H7" s="40"/>
      <c r="I7" s="40"/>
      <c r="J7" s="40"/>
      <c r="K7" s="40"/>
      <c r="L7" s="40"/>
      <c r="M7" s="38"/>
    </row>
    <row r="8" spans="1:13" ht="18.75">
      <c r="A8" s="15"/>
      <c r="B8" s="40"/>
      <c r="C8" s="40"/>
      <c r="D8" s="75" t="s">
        <v>26</v>
      </c>
      <c r="E8" s="40"/>
      <c r="F8" s="40"/>
      <c r="G8" s="40"/>
      <c r="H8" s="40"/>
      <c r="I8" s="40"/>
      <c r="J8" s="40"/>
      <c r="K8" s="40"/>
      <c r="L8" s="40"/>
      <c r="M8" s="38"/>
    </row>
    <row r="9" spans="1:13" ht="15.75">
      <c r="A9" s="39"/>
      <c r="B9" s="40"/>
      <c r="C9" s="40"/>
      <c r="D9" s="40"/>
      <c r="E9" s="40"/>
      <c r="F9" s="13"/>
      <c r="G9" s="13"/>
      <c r="H9" s="13"/>
      <c r="I9" s="13"/>
      <c r="J9" s="13"/>
      <c r="K9" s="13"/>
      <c r="L9" s="13"/>
      <c r="M9" s="18"/>
    </row>
    <row r="10" spans="1:14" ht="15.75">
      <c r="A10" s="15"/>
      <c r="B10" s="40"/>
      <c r="C10" s="40"/>
      <c r="D10" s="40"/>
      <c r="E10" s="13" t="s">
        <v>60</v>
      </c>
      <c r="F10" s="40"/>
      <c r="G10" s="40"/>
      <c r="H10" s="40"/>
      <c r="I10" s="40"/>
      <c r="J10" s="40"/>
      <c r="K10" s="40"/>
      <c r="L10" s="40"/>
      <c r="M10" s="38"/>
      <c r="N10" s="12"/>
    </row>
    <row r="11" spans="1:13" ht="12.75">
      <c r="A11" s="39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38"/>
    </row>
    <row r="12" spans="1:13" ht="18.75">
      <c r="A12" s="15"/>
      <c r="B12" s="40"/>
      <c r="C12" s="40"/>
      <c r="D12" s="75" t="s">
        <v>27</v>
      </c>
      <c r="E12" s="40"/>
      <c r="F12" s="40"/>
      <c r="G12" s="40"/>
      <c r="H12" s="40"/>
      <c r="I12" s="40"/>
      <c r="J12" s="40"/>
      <c r="K12" s="40"/>
      <c r="L12" s="40"/>
      <c r="M12" s="38"/>
    </row>
    <row r="13" spans="1:13" ht="15.75">
      <c r="A13" s="39"/>
      <c r="B13" s="57"/>
      <c r="C13" s="57"/>
      <c r="D13" s="40"/>
      <c r="E13" s="40"/>
      <c r="F13" s="57"/>
      <c r="G13" s="40"/>
      <c r="H13" s="40"/>
      <c r="I13" s="40"/>
      <c r="J13" s="40"/>
      <c r="K13" s="40"/>
      <c r="L13" s="40"/>
      <c r="M13" s="38"/>
    </row>
    <row r="14" spans="1:13" ht="12.75" customHeight="1">
      <c r="A14" s="39"/>
      <c r="B14" s="58"/>
      <c r="C14" s="40"/>
      <c r="D14" s="57"/>
      <c r="E14" s="57" t="s">
        <v>78</v>
      </c>
      <c r="F14" s="40"/>
      <c r="G14" s="40"/>
      <c r="H14" s="40"/>
      <c r="I14" s="40"/>
      <c r="J14" s="40"/>
      <c r="K14" s="40"/>
      <c r="L14" s="40"/>
      <c r="M14" s="38"/>
    </row>
    <row r="15" spans="1:13" ht="15.75">
      <c r="A15" s="39"/>
      <c r="B15" s="13"/>
      <c r="C15" s="13"/>
      <c r="D15" s="40"/>
      <c r="E15" s="40"/>
      <c r="F15" s="40"/>
      <c r="G15" s="40"/>
      <c r="H15" s="40"/>
      <c r="I15" s="40"/>
      <c r="J15" s="40"/>
      <c r="K15" s="40"/>
      <c r="L15" s="40"/>
      <c r="M15" s="38"/>
    </row>
    <row r="16" spans="1:13" ht="12.75" customHeight="1">
      <c r="A16" s="39"/>
      <c r="B16" s="58"/>
      <c r="C16" s="40"/>
      <c r="D16" s="13"/>
      <c r="E16" s="13" t="s">
        <v>57</v>
      </c>
      <c r="F16" s="40"/>
      <c r="G16" s="40"/>
      <c r="H16" s="40"/>
      <c r="I16" s="40"/>
      <c r="J16" s="40"/>
      <c r="K16" s="40"/>
      <c r="L16" s="40"/>
      <c r="M16" s="38"/>
    </row>
    <row r="17" spans="1:13" ht="15.75">
      <c r="A17" s="39"/>
      <c r="B17" s="13"/>
      <c r="C17" s="13"/>
      <c r="D17" s="40"/>
      <c r="E17" s="40"/>
      <c r="F17" s="40"/>
      <c r="G17" s="40"/>
      <c r="H17" s="40"/>
      <c r="I17" s="40"/>
      <c r="J17" s="40"/>
      <c r="K17" s="40"/>
      <c r="L17" s="40"/>
      <c r="M17" s="38"/>
    </row>
    <row r="18" spans="1:13" ht="12.75" customHeight="1">
      <c r="A18" s="39"/>
      <c r="B18" s="58"/>
      <c r="C18" s="40"/>
      <c r="D18" s="13"/>
      <c r="E18" s="13" t="s">
        <v>58</v>
      </c>
      <c r="F18" s="40"/>
      <c r="G18" s="40"/>
      <c r="H18" s="40"/>
      <c r="I18" s="40"/>
      <c r="J18" s="40"/>
      <c r="K18" s="40"/>
      <c r="L18" s="40"/>
      <c r="M18" s="38"/>
    </row>
    <row r="19" spans="1:13" ht="15.75">
      <c r="A19" s="39"/>
      <c r="B19" s="13"/>
      <c r="C19" s="13"/>
      <c r="D19" s="40"/>
      <c r="E19" s="40"/>
      <c r="F19" s="40"/>
      <c r="G19" s="40"/>
      <c r="H19" s="40"/>
      <c r="I19" s="40"/>
      <c r="J19" s="40"/>
      <c r="K19" s="40"/>
      <c r="L19" s="40"/>
      <c r="M19" s="38"/>
    </row>
    <row r="20" spans="1:13" ht="12.75" customHeight="1">
      <c r="A20" s="39"/>
      <c r="B20" s="58"/>
      <c r="C20" s="40"/>
      <c r="D20" s="13"/>
      <c r="E20" s="13" t="s">
        <v>59</v>
      </c>
      <c r="F20" s="40"/>
      <c r="G20" s="40"/>
      <c r="H20" s="40"/>
      <c r="I20" s="40"/>
      <c r="J20" s="40"/>
      <c r="K20" s="40"/>
      <c r="L20" s="40"/>
      <c r="M20" s="38"/>
    </row>
    <row r="21" spans="1:13" ht="15.75">
      <c r="A21" s="39"/>
      <c r="B21" s="13"/>
      <c r="C21" s="13"/>
      <c r="D21" s="40"/>
      <c r="E21" s="40"/>
      <c r="F21" s="40"/>
      <c r="G21" s="40"/>
      <c r="H21" s="40"/>
      <c r="I21" s="40"/>
      <c r="J21" s="40"/>
      <c r="K21" s="40"/>
      <c r="L21" s="40"/>
      <c r="M21" s="38"/>
    </row>
    <row r="22" spans="1:13" ht="12.75" customHeight="1">
      <c r="A22" s="39"/>
      <c r="B22" s="58"/>
      <c r="C22" s="40"/>
      <c r="D22" s="13"/>
      <c r="E22" s="13" t="s">
        <v>88</v>
      </c>
      <c r="F22" s="40"/>
      <c r="G22" s="40"/>
      <c r="H22" s="40"/>
      <c r="I22" s="40"/>
      <c r="J22" s="40"/>
      <c r="K22" s="40"/>
      <c r="L22" s="40"/>
      <c r="M22" s="38"/>
    </row>
    <row r="23" spans="1:13" ht="15.75">
      <c r="A23" s="39"/>
      <c r="B23" s="13"/>
      <c r="C23" s="13"/>
      <c r="D23" s="40"/>
      <c r="E23" s="40"/>
      <c r="F23" s="40"/>
      <c r="G23" s="40"/>
      <c r="H23" s="40"/>
      <c r="I23" s="40"/>
      <c r="J23" s="40"/>
      <c r="K23" s="40"/>
      <c r="L23" s="40"/>
      <c r="M23" s="38"/>
    </row>
    <row r="24" spans="1:13" ht="12.75" customHeight="1">
      <c r="A24" s="39"/>
      <c r="B24" s="58"/>
      <c r="C24" s="40"/>
      <c r="D24" s="13"/>
      <c r="E24" s="13" t="s">
        <v>102</v>
      </c>
      <c r="F24" s="40"/>
      <c r="G24" s="40"/>
      <c r="H24" s="40"/>
      <c r="I24" s="40"/>
      <c r="J24" s="40"/>
      <c r="K24" s="40"/>
      <c r="L24" s="40"/>
      <c r="M24" s="38"/>
    </row>
    <row r="25" spans="1:13" ht="15.75">
      <c r="A25" s="15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38"/>
    </row>
    <row r="26" spans="1:13" ht="15.75">
      <c r="A26" s="15"/>
      <c r="B26" s="40"/>
      <c r="C26" s="40"/>
      <c r="D26" s="40"/>
      <c r="E26" s="153"/>
      <c r="F26" s="40"/>
      <c r="G26" s="40"/>
      <c r="H26" s="40"/>
      <c r="I26" s="40"/>
      <c r="J26" s="40"/>
      <c r="K26" s="40"/>
      <c r="L26" s="40"/>
      <c r="M26" s="38"/>
    </row>
    <row r="27" spans="1:13" ht="12.75">
      <c r="A27" s="16"/>
      <c r="B27" s="40"/>
      <c r="C27" s="40"/>
      <c r="D27" s="40"/>
      <c r="L27" s="40"/>
      <c r="M27" s="38"/>
    </row>
    <row r="28" spans="1:13" ht="12.75">
      <c r="A28" s="16"/>
      <c r="B28" s="40"/>
      <c r="C28" s="40"/>
      <c r="D28" s="40"/>
      <c r="E28" s="40"/>
      <c r="F28" s="40"/>
      <c r="G28" s="40"/>
      <c r="H28" s="40"/>
      <c r="I28" s="40"/>
      <c r="J28" s="40"/>
      <c r="L28" s="40"/>
      <c r="M28" s="38"/>
    </row>
    <row r="29" spans="1:13" ht="12.75">
      <c r="A29" s="16"/>
      <c r="B29" s="40"/>
      <c r="C29" s="40"/>
      <c r="D29" s="40"/>
      <c r="F29" s="40"/>
      <c r="G29" s="40"/>
      <c r="H29" s="40"/>
      <c r="I29" s="40"/>
      <c r="J29" s="40"/>
      <c r="L29" s="40"/>
      <c r="M29" s="38"/>
    </row>
    <row r="30" spans="1:13" ht="15.75">
      <c r="A30" s="16"/>
      <c r="B30" s="40"/>
      <c r="C30" s="40"/>
      <c r="D30" s="40"/>
      <c r="E30" s="153"/>
      <c r="F30" s="40"/>
      <c r="G30" s="40"/>
      <c r="H30" s="40"/>
      <c r="I30" s="40"/>
      <c r="J30" s="40"/>
      <c r="L30" s="40"/>
      <c r="M30" s="38"/>
    </row>
    <row r="31" spans="1:13" ht="16.5" thickBot="1">
      <c r="A31" s="41"/>
      <c r="B31" s="42"/>
      <c r="C31" s="42"/>
      <c r="D31" s="42"/>
      <c r="E31" s="152"/>
      <c r="F31" s="42"/>
      <c r="G31" s="42"/>
      <c r="H31" s="42"/>
      <c r="I31" s="42"/>
      <c r="J31" s="42"/>
      <c r="K31" s="42"/>
      <c r="L31" s="42"/>
      <c r="M31" s="43"/>
    </row>
    <row r="32" ht="13.5" thickTop="1"/>
    <row r="33" ht="12.75">
      <c r="A33" s="74" t="s">
        <v>24</v>
      </c>
    </row>
    <row r="34" spans="1:13" ht="12.75">
      <c r="A34" s="74" t="s">
        <v>98</v>
      </c>
      <c r="M34" s="169" t="s">
        <v>111</v>
      </c>
    </row>
  </sheetData>
  <sheetProtection/>
  <mergeCells count="3">
    <mergeCell ref="A3:M3"/>
    <mergeCell ref="A4:M4"/>
    <mergeCell ref="A5:M5"/>
  </mergeCells>
  <printOptions horizontalCentered="1" verticalCentered="1"/>
  <pageMargins left="0.5" right="0.5" top="0.44" bottom="0.47" header="0" footer="0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"/>
  <sheetViews>
    <sheetView zoomScalePageLayoutView="0" workbookViewId="0" topLeftCell="A1">
      <selection activeCell="A27" sqref="A27"/>
    </sheetView>
  </sheetViews>
  <sheetFormatPr defaultColWidth="9.140625" defaultRowHeight="12.75"/>
  <cols>
    <col min="1" max="1" width="14.00390625" style="2" customWidth="1"/>
    <col min="2" max="2" width="9.140625" style="2" customWidth="1"/>
    <col min="3" max="3" width="8.140625" style="2" customWidth="1"/>
    <col min="4" max="6" width="7.7109375" style="2" customWidth="1"/>
    <col min="7" max="7" width="7.7109375" style="4" customWidth="1"/>
    <col min="8" max="14" width="7.7109375" style="2" customWidth="1"/>
    <col min="15" max="15" width="0" style="2" hidden="1" customWidth="1"/>
    <col min="16" max="16384" width="9.140625" style="2" customWidth="1"/>
  </cols>
  <sheetData>
    <row r="1" spans="1:14" s="1" customFormat="1" ht="24" customHeight="1">
      <c r="A1" s="184" t="s">
        <v>50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6"/>
    </row>
    <row r="2" spans="1:14" s="1" customFormat="1" ht="21.75" customHeight="1">
      <c r="A2" s="181" t="s">
        <v>112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3"/>
    </row>
    <row r="3" spans="1:14" s="1" customFormat="1" ht="21.75" customHeight="1" thickBot="1">
      <c r="A3" s="178" t="s">
        <v>61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80"/>
    </row>
    <row r="4" spans="1:14" s="1" customFormat="1" ht="12.75">
      <c r="A4" s="64" t="s">
        <v>8</v>
      </c>
      <c r="B4" s="67" t="s">
        <v>7</v>
      </c>
      <c r="C4" s="68" t="s">
        <v>9</v>
      </c>
      <c r="D4" s="69" t="s">
        <v>52</v>
      </c>
      <c r="E4" s="71" t="s">
        <v>10</v>
      </c>
      <c r="F4" s="97" t="s">
        <v>53</v>
      </c>
      <c r="G4" s="117" t="s">
        <v>12</v>
      </c>
      <c r="H4" s="118" t="s">
        <v>54</v>
      </c>
      <c r="I4" s="70" t="s">
        <v>13</v>
      </c>
      <c r="J4" s="97" t="s">
        <v>55</v>
      </c>
      <c r="K4" s="98" t="s">
        <v>14</v>
      </c>
      <c r="L4" s="69" t="s">
        <v>56</v>
      </c>
      <c r="M4" s="70" t="s">
        <v>68</v>
      </c>
      <c r="N4" s="67" t="s">
        <v>101</v>
      </c>
    </row>
    <row r="5" spans="1:14" s="3" customFormat="1" ht="12.75">
      <c r="A5" s="54"/>
      <c r="B5" s="106"/>
      <c r="C5" s="107"/>
      <c r="D5" s="108"/>
      <c r="E5" s="119"/>
      <c r="F5" s="109"/>
      <c r="G5" s="122"/>
      <c r="H5" s="123"/>
      <c r="I5" s="107"/>
      <c r="J5" s="109"/>
      <c r="K5" s="110" t="s">
        <v>47</v>
      </c>
      <c r="L5" s="108"/>
      <c r="M5" s="107" t="s">
        <v>49</v>
      </c>
      <c r="N5" s="111"/>
    </row>
    <row r="6" spans="1:14" s="3" customFormat="1" ht="12.75">
      <c r="A6" s="124" t="s">
        <v>28</v>
      </c>
      <c r="B6" s="106" t="s">
        <v>40</v>
      </c>
      <c r="C6" s="107"/>
      <c r="D6" s="108" t="s">
        <v>45</v>
      </c>
      <c r="E6" s="119"/>
      <c r="F6" s="109" t="s">
        <v>45</v>
      </c>
      <c r="G6" s="121"/>
      <c r="H6" s="108" t="s">
        <v>45</v>
      </c>
      <c r="I6" s="107" t="s">
        <v>15</v>
      </c>
      <c r="J6" s="109" t="s">
        <v>45</v>
      </c>
      <c r="K6" s="110" t="s">
        <v>15</v>
      </c>
      <c r="L6" s="108" t="s">
        <v>45</v>
      </c>
      <c r="M6" s="107" t="s">
        <v>15</v>
      </c>
      <c r="N6" s="111" t="s">
        <v>45</v>
      </c>
    </row>
    <row r="7" spans="1:14" s="3" customFormat="1" ht="12.75">
      <c r="A7" s="124" t="s">
        <v>29</v>
      </c>
      <c r="B7" s="106" t="s">
        <v>41</v>
      </c>
      <c r="C7" s="107" t="s">
        <v>44</v>
      </c>
      <c r="D7" s="108" t="s">
        <v>46</v>
      </c>
      <c r="E7" s="119"/>
      <c r="F7" s="109" t="s">
        <v>46</v>
      </c>
      <c r="G7" s="121" t="s">
        <v>47</v>
      </c>
      <c r="H7" s="108" t="s">
        <v>46</v>
      </c>
      <c r="I7" s="107" t="s">
        <v>48</v>
      </c>
      <c r="J7" s="109" t="s">
        <v>46</v>
      </c>
      <c r="K7" s="110" t="s">
        <v>48</v>
      </c>
      <c r="L7" s="108" t="s">
        <v>46</v>
      </c>
      <c r="M7" s="107" t="s">
        <v>99</v>
      </c>
      <c r="N7" s="111" t="s">
        <v>49</v>
      </c>
    </row>
    <row r="8" spans="1:14" s="3" customFormat="1" ht="13.5" thickBot="1">
      <c r="A8" s="125" t="s">
        <v>30</v>
      </c>
      <c r="B8" s="112" t="s">
        <v>42</v>
      </c>
      <c r="C8" s="105" t="s">
        <v>43</v>
      </c>
      <c r="D8" s="113" t="s">
        <v>42</v>
      </c>
      <c r="E8" s="120" t="s">
        <v>15</v>
      </c>
      <c r="F8" s="114" t="s">
        <v>42</v>
      </c>
      <c r="G8" s="115" t="s">
        <v>15</v>
      </c>
      <c r="H8" s="113" t="s">
        <v>42</v>
      </c>
      <c r="I8" s="105" t="s">
        <v>49</v>
      </c>
      <c r="J8" s="114" t="s">
        <v>42</v>
      </c>
      <c r="K8" s="115" t="s">
        <v>49</v>
      </c>
      <c r="L8" s="113" t="s">
        <v>42</v>
      </c>
      <c r="M8" s="105" t="s">
        <v>100</v>
      </c>
      <c r="N8" s="116" t="s">
        <v>15</v>
      </c>
    </row>
    <row r="9" spans="1:14" s="3" customFormat="1" ht="21.75" customHeight="1">
      <c r="A9" s="19" t="s">
        <v>19</v>
      </c>
      <c r="B9" s="92">
        <v>1249</v>
      </c>
      <c r="C9" s="44">
        <v>717</v>
      </c>
      <c r="D9" s="21">
        <f>+C9/B9</f>
        <v>0.5740592473979184</v>
      </c>
      <c r="E9" s="62">
        <v>103</v>
      </c>
      <c r="F9" s="102">
        <f aca="true" t="shared" si="0" ref="F9:F25">+E9/B9</f>
        <v>0.08246597277822258</v>
      </c>
      <c r="G9" s="62">
        <v>8</v>
      </c>
      <c r="H9" s="21">
        <f>+G9/B9</f>
        <v>0.006405124099279423</v>
      </c>
      <c r="I9" s="62">
        <v>71</v>
      </c>
      <c r="J9" s="101">
        <f>I9/B9</f>
        <v>0.05684547638110488</v>
      </c>
      <c r="K9" s="62">
        <v>8</v>
      </c>
      <c r="L9" s="21">
        <f>+K9/B9</f>
        <v>0.006405124099279423</v>
      </c>
      <c r="M9" s="62">
        <v>66</v>
      </c>
      <c r="N9" s="168">
        <f>M9/I9</f>
        <v>0.9295774647887324</v>
      </c>
    </row>
    <row r="10" spans="1:14" s="3" customFormat="1" ht="21.75" customHeight="1">
      <c r="A10" s="22" t="s">
        <v>0</v>
      </c>
      <c r="B10" s="93">
        <v>7315</v>
      </c>
      <c r="C10" s="44">
        <v>3278</v>
      </c>
      <c r="D10" s="21">
        <f aca="true" t="shared" si="1" ref="D10:D23">+C10/B10</f>
        <v>0.4481203007518797</v>
      </c>
      <c r="E10" s="62">
        <v>213</v>
      </c>
      <c r="F10" s="102">
        <f t="shared" si="0"/>
        <v>0.02911825017088175</v>
      </c>
      <c r="G10" s="62">
        <v>29</v>
      </c>
      <c r="H10" s="21">
        <f aca="true" t="shared" si="2" ref="H10:H25">+G10/B10</f>
        <v>0.003964456596035544</v>
      </c>
      <c r="I10" s="62">
        <v>56</v>
      </c>
      <c r="J10" s="102">
        <f aca="true" t="shared" si="3" ref="J10:J24">I10/B10</f>
        <v>0.007655502392344498</v>
      </c>
      <c r="K10" s="62">
        <v>26</v>
      </c>
      <c r="L10" s="21">
        <f aca="true" t="shared" si="4" ref="L10:L25">+K10/B10</f>
        <v>0.0035543403964456597</v>
      </c>
      <c r="M10" s="62">
        <v>46</v>
      </c>
      <c r="N10" s="46">
        <f>M10/I10</f>
        <v>0.8214285714285714</v>
      </c>
    </row>
    <row r="11" spans="1:14" s="3" customFormat="1" ht="21.75" customHeight="1">
      <c r="A11" s="22" t="s">
        <v>20</v>
      </c>
      <c r="B11" s="93">
        <v>7012</v>
      </c>
      <c r="C11" s="44">
        <v>3608</v>
      </c>
      <c r="D11" s="21">
        <f t="shared" si="1"/>
        <v>0.5145464917284654</v>
      </c>
      <c r="E11" s="62">
        <v>341</v>
      </c>
      <c r="F11" s="102">
        <f t="shared" si="0"/>
        <v>0.04863091842555619</v>
      </c>
      <c r="G11" s="62">
        <v>49</v>
      </c>
      <c r="H11" s="21">
        <f t="shared" si="2"/>
        <v>0.006988020536223617</v>
      </c>
      <c r="I11" s="62">
        <v>119</v>
      </c>
      <c r="J11" s="102">
        <f t="shared" si="3"/>
        <v>0.01697090701654307</v>
      </c>
      <c r="K11" s="62">
        <v>37</v>
      </c>
      <c r="L11" s="21">
        <f t="shared" si="4"/>
        <v>0.005276668568168853</v>
      </c>
      <c r="M11" s="62">
        <v>92</v>
      </c>
      <c r="N11" s="46">
        <f aca="true" t="shared" si="5" ref="N11:N23">M11/I11</f>
        <v>0.773109243697479</v>
      </c>
    </row>
    <row r="12" spans="1:14" s="3" customFormat="1" ht="21.75" customHeight="1">
      <c r="A12" s="22" t="s">
        <v>21</v>
      </c>
      <c r="B12" s="93">
        <v>2868</v>
      </c>
      <c r="C12" s="44">
        <v>1547</v>
      </c>
      <c r="D12" s="21">
        <f t="shared" si="1"/>
        <v>0.5394002789400278</v>
      </c>
      <c r="E12" s="62">
        <v>157</v>
      </c>
      <c r="F12" s="102">
        <f t="shared" si="0"/>
        <v>0.054741980474198045</v>
      </c>
      <c r="G12" s="62">
        <v>19</v>
      </c>
      <c r="H12" s="21">
        <f t="shared" si="2"/>
        <v>0.006624825662482566</v>
      </c>
      <c r="I12" s="62">
        <v>42</v>
      </c>
      <c r="J12" s="102">
        <f t="shared" si="3"/>
        <v>0.014644351464435146</v>
      </c>
      <c r="K12" s="62">
        <v>12</v>
      </c>
      <c r="L12" s="21">
        <f t="shared" si="4"/>
        <v>0.0041841004184100415</v>
      </c>
      <c r="M12" s="62">
        <v>40</v>
      </c>
      <c r="N12" s="46">
        <f t="shared" si="5"/>
        <v>0.9523809523809523</v>
      </c>
    </row>
    <row r="13" spans="1:14" s="3" customFormat="1" ht="21.75" customHeight="1">
      <c r="A13" s="22" t="s">
        <v>70</v>
      </c>
      <c r="B13" s="93">
        <v>1506</v>
      </c>
      <c r="C13" s="44">
        <v>930</v>
      </c>
      <c r="D13" s="21">
        <f t="shared" si="1"/>
        <v>0.6175298804780877</v>
      </c>
      <c r="E13" s="62">
        <v>134</v>
      </c>
      <c r="F13" s="102">
        <f t="shared" si="0"/>
        <v>0.08897742363877822</v>
      </c>
      <c r="G13" s="62">
        <v>14</v>
      </c>
      <c r="H13" s="21">
        <f t="shared" si="2"/>
        <v>0.009296148738379814</v>
      </c>
      <c r="I13" s="62">
        <v>53</v>
      </c>
      <c r="J13" s="102">
        <f t="shared" si="3"/>
        <v>0.0351925630810093</v>
      </c>
      <c r="K13" s="62">
        <v>13</v>
      </c>
      <c r="L13" s="21">
        <f t="shared" si="4"/>
        <v>0.008632138114209827</v>
      </c>
      <c r="M13" s="62">
        <v>53</v>
      </c>
      <c r="N13" s="46">
        <f t="shared" si="5"/>
        <v>1</v>
      </c>
    </row>
    <row r="14" spans="1:14" s="3" customFormat="1" ht="21.75" customHeight="1">
      <c r="A14" s="22" t="s">
        <v>18</v>
      </c>
      <c r="B14" s="93">
        <v>5185</v>
      </c>
      <c r="C14" s="94">
        <v>3595</v>
      </c>
      <c r="D14" s="21">
        <f t="shared" si="1"/>
        <v>0.6933461909353905</v>
      </c>
      <c r="E14" s="99">
        <v>345</v>
      </c>
      <c r="F14" s="102">
        <f t="shared" si="0"/>
        <v>0.0665380906460945</v>
      </c>
      <c r="G14" s="99">
        <v>53</v>
      </c>
      <c r="H14" s="21">
        <f t="shared" si="2"/>
        <v>0.010221793635486982</v>
      </c>
      <c r="I14" s="99">
        <v>244</v>
      </c>
      <c r="J14" s="102">
        <f t="shared" si="3"/>
        <v>0.047058823529411764</v>
      </c>
      <c r="K14" s="99">
        <v>48</v>
      </c>
      <c r="L14" s="21">
        <f t="shared" si="4"/>
        <v>0.009257473481195757</v>
      </c>
      <c r="M14" s="99">
        <v>203</v>
      </c>
      <c r="N14" s="46">
        <f t="shared" si="5"/>
        <v>0.8319672131147541</v>
      </c>
    </row>
    <row r="15" spans="1:14" s="3" customFormat="1" ht="21.75" customHeight="1">
      <c r="A15" s="19" t="s">
        <v>71</v>
      </c>
      <c r="B15" s="92">
        <v>2154</v>
      </c>
      <c r="C15" s="44">
        <v>1281</v>
      </c>
      <c r="D15" s="21">
        <f t="shared" si="1"/>
        <v>0.5947075208913649</v>
      </c>
      <c r="E15" s="62">
        <v>174</v>
      </c>
      <c r="F15" s="102">
        <f t="shared" si="0"/>
        <v>0.0807799442896936</v>
      </c>
      <c r="G15" s="62">
        <v>30</v>
      </c>
      <c r="H15" s="21">
        <f t="shared" si="2"/>
        <v>0.013927576601671309</v>
      </c>
      <c r="I15" s="62">
        <v>111</v>
      </c>
      <c r="J15" s="102">
        <f t="shared" si="3"/>
        <v>0.05153203342618384</v>
      </c>
      <c r="K15" s="62">
        <v>22</v>
      </c>
      <c r="L15" s="21">
        <f t="shared" si="4"/>
        <v>0.01021355617455896</v>
      </c>
      <c r="M15" s="62">
        <v>99</v>
      </c>
      <c r="N15" s="46">
        <f t="shared" si="5"/>
        <v>0.8918918918918919</v>
      </c>
    </row>
    <row r="16" spans="1:14" s="3" customFormat="1" ht="21.75" customHeight="1">
      <c r="A16" s="22" t="s">
        <v>75</v>
      </c>
      <c r="B16" s="93">
        <v>2540</v>
      </c>
      <c r="C16" s="44">
        <v>1987</v>
      </c>
      <c r="D16" s="21">
        <f t="shared" si="1"/>
        <v>0.7822834645669291</v>
      </c>
      <c r="E16" s="62">
        <v>170</v>
      </c>
      <c r="F16" s="102">
        <f t="shared" si="0"/>
        <v>0.06692913385826772</v>
      </c>
      <c r="G16" s="62">
        <v>12</v>
      </c>
      <c r="H16" s="21">
        <f t="shared" si="2"/>
        <v>0.004724409448818898</v>
      </c>
      <c r="I16" s="62">
        <v>73</v>
      </c>
      <c r="J16" s="102">
        <f t="shared" si="3"/>
        <v>0.02874015748031496</v>
      </c>
      <c r="K16" s="62">
        <v>10</v>
      </c>
      <c r="L16" s="21">
        <f t="shared" si="4"/>
        <v>0.003937007874015748</v>
      </c>
      <c r="M16" s="62">
        <v>61</v>
      </c>
      <c r="N16" s="46">
        <f t="shared" si="5"/>
        <v>0.8356164383561644</v>
      </c>
    </row>
    <row r="17" spans="1:14" s="3" customFormat="1" ht="21.75" customHeight="1">
      <c r="A17" s="22" t="s">
        <v>76</v>
      </c>
      <c r="B17" s="93">
        <v>2781</v>
      </c>
      <c r="C17" s="44">
        <v>1239</v>
      </c>
      <c r="D17" s="21">
        <f t="shared" si="1"/>
        <v>0.44552319309600863</v>
      </c>
      <c r="E17" s="62">
        <v>112</v>
      </c>
      <c r="F17" s="102">
        <f t="shared" si="0"/>
        <v>0.040273282991729595</v>
      </c>
      <c r="G17" s="62">
        <v>19</v>
      </c>
      <c r="H17" s="21">
        <f t="shared" si="2"/>
        <v>0.0068320747932398415</v>
      </c>
      <c r="I17" s="62">
        <v>45</v>
      </c>
      <c r="J17" s="102">
        <f t="shared" si="3"/>
        <v>0.016181229773462782</v>
      </c>
      <c r="K17" s="62">
        <v>14</v>
      </c>
      <c r="L17" s="21">
        <f t="shared" si="4"/>
        <v>0.005034160373966199</v>
      </c>
      <c r="M17" s="62">
        <v>39</v>
      </c>
      <c r="N17" s="46">
        <f t="shared" si="5"/>
        <v>0.8666666666666667</v>
      </c>
    </row>
    <row r="18" spans="1:14" s="3" customFormat="1" ht="21.75" customHeight="1">
      <c r="A18" s="22" t="s">
        <v>22</v>
      </c>
      <c r="B18" s="93">
        <v>10738</v>
      </c>
      <c r="C18" s="44">
        <v>4238</v>
      </c>
      <c r="D18" s="21">
        <f t="shared" si="1"/>
        <v>0.3946731234866828</v>
      </c>
      <c r="E18" s="62">
        <v>344</v>
      </c>
      <c r="F18" s="102">
        <f t="shared" si="0"/>
        <v>0.03203576084932017</v>
      </c>
      <c r="G18" s="62">
        <v>57</v>
      </c>
      <c r="H18" s="21">
        <f t="shared" si="2"/>
        <v>0.005308251070962935</v>
      </c>
      <c r="I18" s="62">
        <v>76</v>
      </c>
      <c r="J18" s="102">
        <f t="shared" si="3"/>
        <v>0.007077668094617247</v>
      </c>
      <c r="K18" s="62">
        <v>30</v>
      </c>
      <c r="L18" s="21">
        <f t="shared" si="4"/>
        <v>0.002793816353138387</v>
      </c>
      <c r="M18" s="62">
        <v>65</v>
      </c>
      <c r="N18" s="46">
        <f t="shared" si="5"/>
        <v>0.8552631578947368</v>
      </c>
    </row>
    <row r="19" spans="1:14" s="3" customFormat="1" ht="21.75" customHeight="1">
      <c r="A19" s="22" t="s">
        <v>74</v>
      </c>
      <c r="B19" s="93">
        <v>4004</v>
      </c>
      <c r="C19" s="44">
        <v>2489</v>
      </c>
      <c r="D19" s="21">
        <f t="shared" si="1"/>
        <v>0.6216283716283716</v>
      </c>
      <c r="E19" s="62">
        <v>208</v>
      </c>
      <c r="F19" s="102">
        <f t="shared" si="0"/>
        <v>0.05194805194805195</v>
      </c>
      <c r="G19" s="62">
        <v>20</v>
      </c>
      <c r="H19" s="21">
        <f t="shared" si="2"/>
        <v>0.004995004995004995</v>
      </c>
      <c r="I19" s="62">
        <v>49</v>
      </c>
      <c r="J19" s="102">
        <f t="shared" si="3"/>
        <v>0.012237762237762238</v>
      </c>
      <c r="K19" s="62">
        <v>15</v>
      </c>
      <c r="L19" s="21">
        <f t="shared" si="4"/>
        <v>0.0037462537462537465</v>
      </c>
      <c r="M19" s="62">
        <v>45</v>
      </c>
      <c r="N19" s="46">
        <f t="shared" si="5"/>
        <v>0.9183673469387755</v>
      </c>
    </row>
    <row r="20" spans="1:14" s="3" customFormat="1" ht="21.75" customHeight="1">
      <c r="A20" s="22" t="s">
        <v>1</v>
      </c>
      <c r="B20" s="93">
        <v>7478</v>
      </c>
      <c r="C20" s="44">
        <v>4421</v>
      </c>
      <c r="D20" s="21">
        <f t="shared" si="1"/>
        <v>0.5912008558438085</v>
      </c>
      <c r="E20" s="62">
        <v>330</v>
      </c>
      <c r="F20" s="102">
        <f t="shared" si="0"/>
        <v>0.04412944637603637</v>
      </c>
      <c r="G20" s="62">
        <v>27</v>
      </c>
      <c r="H20" s="21">
        <f t="shared" si="2"/>
        <v>0.0036105910671302486</v>
      </c>
      <c r="I20" s="62">
        <v>132</v>
      </c>
      <c r="J20" s="102">
        <f t="shared" si="3"/>
        <v>0.01765177855041455</v>
      </c>
      <c r="K20" s="62">
        <v>16</v>
      </c>
      <c r="L20" s="21">
        <f t="shared" si="4"/>
        <v>0.0021396095212623694</v>
      </c>
      <c r="M20" s="62">
        <v>126</v>
      </c>
      <c r="N20" s="46">
        <f t="shared" si="5"/>
        <v>0.9545454545454546</v>
      </c>
    </row>
    <row r="21" spans="1:14" s="3" customFormat="1" ht="21.75" customHeight="1">
      <c r="A21" s="22" t="s">
        <v>73</v>
      </c>
      <c r="B21" s="93">
        <v>4476</v>
      </c>
      <c r="C21" s="44">
        <v>3464</v>
      </c>
      <c r="D21" s="21">
        <f t="shared" si="1"/>
        <v>0.77390527256479</v>
      </c>
      <c r="E21" s="62">
        <v>247</v>
      </c>
      <c r="F21" s="102">
        <f t="shared" si="0"/>
        <v>0.05518319928507596</v>
      </c>
      <c r="G21" s="62">
        <v>32</v>
      </c>
      <c r="H21" s="21">
        <f t="shared" si="2"/>
        <v>0.0071492403932082215</v>
      </c>
      <c r="I21" s="62">
        <v>109</v>
      </c>
      <c r="J21" s="102">
        <f t="shared" si="3"/>
        <v>0.024352100089365506</v>
      </c>
      <c r="K21" s="62">
        <v>26</v>
      </c>
      <c r="L21" s="21">
        <f t="shared" si="4"/>
        <v>0.00580875781948168</v>
      </c>
      <c r="M21" s="62">
        <v>98</v>
      </c>
      <c r="N21" s="46">
        <f t="shared" si="5"/>
        <v>0.8990825688073395</v>
      </c>
    </row>
    <row r="22" spans="1:14" s="3" customFormat="1" ht="21.75" customHeight="1">
      <c r="A22" s="22" t="s">
        <v>72</v>
      </c>
      <c r="B22" s="93">
        <v>2386</v>
      </c>
      <c r="C22" s="44">
        <v>1733</v>
      </c>
      <c r="D22" s="21">
        <f t="shared" si="1"/>
        <v>0.7263202011735121</v>
      </c>
      <c r="E22" s="62">
        <v>168</v>
      </c>
      <c r="F22" s="102">
        <f t="shared" si="0"/>
        <v>0.07041072925398156</v>
      </c>
      <c r="G22" s="62">
        <v>22</v>
      </c>
      <c r="H22" s="21">
        <f t="shared" si="2"/>
        <v>0.009220452640402346</v>
      </c>
      <c r="I22" s="62">
        <v>66</v>
      </c>
      <c r="J22" s="102">
        <f t="shared" si="3"/>
        <v>0.027661357921207042</v>
      </c>
      <c r="K22" s="62">
        <v>18</v>
      </c>
      <c r="L22" s="21">
        <f t="shared" si="4"/>
        <v>0.0075440067057837385</v>
      </c>
      <c r="M22" s="62">
        <v>54</v>
      </c>
      <c r="N22" s="46">
        <f t="shared" si="5"/>
        <v>0.8181818181818182</v>
      </c>
    </row>
    <row r="23" spans="1:14" s="3" customFormat="1" ht="21.75" customHeight="1">
      <c r="A23" s="22" t="s">
        <v>23</v>
      </c>
      <c r="B23" s="93">
        <v>3995</v>
      </c>
      <c r="C23" s="44">
        <v>2242</v>
      </c>
      <c r="D23" s="21">
        <f t="shared" si="1"/>
        <v>0.5612015018773466</v>
      </c>
      <c r="E23" s="62">
        <v>267</v>
      </c>
      <c r="F23" s="102">
        <f t="shared" si="0"/>
        <v>0.06683354192740926</v>
      </c>
      <c r="G23" s="62">
        <v>24</v>
      </c>
      <c r="H23" s="21">
        <f t="shared" si="2"/>
        <v>0.006007509386733416</v>
      </c>
      <c r="I23" s="62">
        <v>173</v>
      </c>
      <c r="J23" s="102">
        <f t="shared" si="3"/>
        <v>0.04330413016270338</v>
      </c>
      <c r="K23" s="62">
        <v>21</v>
      </c>
      <c r="L23" s="21">
        <f t="shared" si="4"/>
        <v>0.005256570713391739</v>
      </c>
      <c r="M23" s="62">
        <v>161</v>
      </c>
      <c r="N23" s="46">
        <f t="shared" si="5"/>
        <v>0.930635838150289</v>
      </c>
    </row>
    <row r="24" spans="1:14" s="3" customFormat="1" ht="21.75" customHeight="1" thickBot="1">
      <c r="A24" s="22" t="s">
        <v>97</v>
      </c>
      <c r="B24" s="95">
        <v>4929</v>
      </c>
      <c r="C24" s="47">
        <v>3557</v>
      </c>
      <c r="D24" s="25">
        <f>+C24/B24</f>
        <v>0.7216473929803205</v>
      </c>
      <c r="E24" s="100">
        <v>362</v>
      </c>
      <c r="F24" s="103">
        <f t="shared" si="0"/>
        <v>0.07344288902414282</v>
      </c>
      <c r="G24" s="100">
        <v>38</v>
      </c>
      <c r="H24" s="25">
        <f t="shared" si="2"/>
        <v>0.007709474538445932</v>
      </c>
      <c r="I24" s="100">
        <v>235</v>
      </c>
      <c r="J24" s="103">
        <f t="shared" si="3"/>
        <v>0.047677013593020894</v>
      </c>
      <c r="K24" s="100">
        <v>33</v>
      </c>
      <c r="L24" s="25">
        <f t="shared" si="4"/>
        <v>0.006695069993913573</v>
      </c>
      <c r="M24" s="100">
        <v>220</v>
      </c>
      <c r="N24" s="46">
        <f>M24/I24</f>
        <v>0.9361702127659575</v>
      </c>
    </row>
    <row r="25" spans="1:14" s="10" customFormat="1" ht="21.75" customHeight="1" thickBot="1">
      <c r="A25" s="126" t="s">
        <v>77</v>
      </c>
      <c r="B25" s="96">
        <v>75752</v>
      </c>
      <c r="C25" s="48">
        <v>40550</v>
      </c>
      <c r="D25" s="33">
        <f>+C25/B25</f>
        <v>0.5352993980356954</v>
      </c>
      <c r="E25" s="60">
        <v>3991</v>
      </c>
      <c r="F25" s="104">
        <f t="shared" si="0"/>
        <v>0.052685077621712956</v>
      </c>
      <c r="G25" s="60">
        <v>473</v>
      </c>
      <c r="H25" s="33">
        <f t="shared" si="2"/>
        <v>0.006244059562783821</v>
      </c>
      <c r="I25" s="60">
        <v>1723</v>
      </c>
      <c r="J25" s="104">
        <f>I25/B25</f>
        <v>0.02274527405217024</v>
      </c>
      <c r="K25" s="60">
        <v>358</v>
      </c>
      <c r="L25" s="33">
        <f t="shared" si="4"/>
        <v>0.00472594782976027</v>
      </c>
      <c r="M25" s="60">
        <v>1515</v>
      </c>
      <c r="N25" s="49">
        <f>+M25/I25</f>
        <v>0.8792803250145096</v>
      </c>
    </row>
    <row r="27" ht="12.75">
      <c r="A27" s="128"/>
    </row>
  </sheetData>
  <sheetProtection/>
  <mergeCells count="3">
    <mergeCell ref="A3:N3"/>
    <mergeCell ref="A2:N2"/>
    <mergeCell ref="A1:N1"/>
  </mergeCells>
  <printOptions horizontalCentered="1" verticalCentered="1"/>
  <pageMargins left="0.51" right="0.5" top="0.75" bottom="0.75" header="0.12" footer="0.5"/>
  <pageSetup fitToHeight="1" fitToWidth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6"/>
  <sheetViews>
    <sheetView zoomScalePageLayoutView="0" workbookViewId="0" topLeftCell="A1">
      <selection activeCell="A26" sqref="A26:K26"/>
    </sheetView>
  </sheetViews>
  <sheetFormatPr defaultColWidth="9.140625" defaultRowHeight="12.75"/>
  <cols>
    <col min="1" max="1" width="21.140625" style="2" customWidth="1"/>
    <col min="2" max="2" width="12.140625" style="2" customWidth="1"/>
    <col min="3" max="4" width="11.28125" style="2" bestFit="1" customWidth="1"/>
    <col min="5" max="5" width="9.421875" style="2" bestFit="1" customWidth="1"/>
    <col min="6" max="8" width="11.28125" style="2" bestFit="1" customWidth="1"/>
    <col min="9" max="9" width="9.421875" style="2" bestFit="1" customWidth="1"/>
    <col min="10" max="10" width="10.421875" style="2" bestFit="1" customWidth="1"/>
    <col min="11" max="11" width="9.421875" style="2" bestFit="1" customWidth="1"/>
    <col min="12" max="12" width="11.00390625" style="2" customWidth="1"/>
    <col min="13" max="13" width="0" style="2" hidden="1" customWidth="1"/>
    <col min="14" max="16384" width="9.140625" style="2" customWidth="1"/>
  </cols>
  <sheetData>
    <row r="1" spans="1:14" s="1" customFormat="1" ht="18.75" customHeight="1">
      <c r="A1" s="187" t="str">
        <f>'1- Populations in Cohort'!A1</f>
        <v>TAB 10 - LABOR EXCHANGE PERFORMANCE SUMMARY </v>
      </c>
      <c r="B1" s="188"/>
      <c r="C1" s="188"/>
      <c r="D1" s="188"/>
      <c r="E1" s="188"/>
      <c r="F1" s="188"/>
      <c r="G1" s="188"/>
      <c r="H1" s="188"/>
      <c r="I1" s="188"/>
      <c r="J1" s="188"/>
      <c r="K1" s="189"/>
      <c r="L1" s="8"/>
      <c r="M1" s="8"/>
      <c r="N1" s="8"/>
    </row>
    <row r="2" spans="1:14" s="1" customFormat="1" ht="18.75" customHeight="1">
      <c r="A2" s="181" t="str">
        <f>'1- Populations in Cohort'!A2</f>
        <v>FY17 QUARTER ENDING DECEMBER 31, 2016</v>
      </c>
      <c r="B2" s="182"/>
      <c r="C2" s="182"/>
      <c r="D2" s="182"/>
      <c r="E2" s="182"/>
      <c r="F2" s="182"/>
      <c r="G2" s="182"/>
      <c r="H2" s="182"/>
      <c r="I2" s="182"/>
      <c r="J2" s="182"/>
      <c r="K2" s="183"/>
      <c r="L2" s="8"/>
      <c r="M2" s="8"/>
      <c r="N2" s="8"/>
    </row>
    <row r="3" spans="1:14" s="1" customFormat="1" ht="18.75" customHeight="1" thickBot="1">
      <c r="A3" s="181" t="s">
        <v>67</v>
      </c>
      <c r="B3" s="182"/>
      <c r="C3" s="182"/>
      <c r="D3" s="182"/>
      <c r="E3" s="182"/>
      <c r="F3" s="182"/>
      <c r="G3" s="182"/>
      <c r="H3" s="182"/>
      <c r="I3" s="182"/>
      <c r="J3" s="182"/>
      <c r="K3" s="183"/>
      <c r="L3" s="8"/>
      <c r="M3" s="8"/>
      <c r="N3" s="8"/>
    </row>
    <row r="4" spans="1:13" s="1" customFormat="1" ht="12.75">
      <c r="A4" s="64" t="s">
        <v>8</v>
      </c>
      <c r="B4" s="72" t="s">
        <v>7</v>
      </c>
      <c r="C4" s="65" t="s">
        <v>9</v>
      </c>
      <c r="D4" s="65" t="s">
        <v>52</v>
      </c>
      <c r="E4" s="66" t="s">
        <v>10</v>
      </c>
      <c r="F4" s="73" t="s">
        <v>11</v>
      </c>
      <c r="G4" s="65" t="s">
        <v>12</v>
      </c>
      <c r="H4" s="65" t="s">
        <v>82</v>
      </c>
      <c r="I4" s="66" t="s">
        <v>13</v>
      </c>
      <c r="J4" s="71" t="s">
        <v>65</v>
      </c>
      <c r="K4" s="83" t="s">
        <v>14</v>
      </c>
      <c r="L4" s="7"/>
      <c r="M4" s="7"/>
    </row>
    <row r="5" spans="1:11" s="3" customFormat="1" ht="12.75">
      <c r="A5" s="54" t="s">
        <v>28</v>
      </c>
      <c r="B5" s="50" t="s">
        <v>31</v>
      </c>
      <c r="C5" s="51" t="s">
        <v>31</v>
      </c>
      <c r="D5" s="84" t="s">
        <v>31</v>
      </c>
      <c r="E5" s="85" t="s">
        <v>64</v>
      </c>
      <c r="F5" s="53" t="s">
        <v>32</v>
      </c>
      <c r="G5" s="51" t="s">
        <v>32</v>
      </c>
      <c r="H5" s="84" t="s">
        <v>32</v>
      </c>
      <c r="I5" s="85" t="s">
        <v>64</v>
      </c>
      <c r="J5" s="87" t="s">
        <v>79</v>
      </c>
      <c r="K5" s="88" t="s">
        <v>64</v>
      </c>
    </row>
    <row r="6" spans="1:11" s="3" customFormat="1" ht="12.75">
      <c r="A6" s="54" t="s">
        <v>29</v>
      </c>
      <c r="B6" s="50" t="s">
        <v>32</v>
      </c>
      <c r="C6" s="51" t="s">
        <v>32</v>
      </c>
      <c r="D6" s="51" t="s">
        <v>32</v>
      </c>
      <c r="E6" s="52" t="s">
        <v>62</v>
      </c>
      <c r="F6" s="53" t="s">
        <v>34</v>
      </c>
      <c r="G6" s="51" t="s">
        <v>34</v>
      </c>
      <c r="H6" s="51" t="s">
        <v>34</v>
      </c>
      <c r="I6" s="52" t="s">
        <v>62</v>
      </c>
      <c r="J6" s="80" t="s">
        <v>35</v>
      </c>
      <c r="K6" s="56" t="s">
        <v>62</v>
      </c>
    </row>
    <row r="7" spans="1:11" s="3" customFormat="1" ht="13.5" thickBot="1">
      <c r="A7" s="32" t="s">
        <v>30</v>
      </c>
      <c r="B7" s="28" t="s">
        <v>33</v>
      </c>
      <c r="C7" s="29" t="s">
        <v>38</v>
      </c>
      <c r="D7" s="29" t="s">
        <v>39</v>
      </c>
      <c r="E7" s="86" t="s">
        <v>66</v>
      </c>
      <c r="F7" s="31" t="s">
        <v>33</v>
      </c>
      <c r="G7" s="29" t="s">
        <v>37</v>
      </c>
      <c r="H7" s="29" t="s">
        <v>39</v>
      </c>
      <c r="I7" s="86" t="s">
        <v>66</v>
      </c>
      <c r="J7" s="31" t="s">
        <v>36</v>
      </c>
      <c r="K7" s="89" t="s">
        <v>63</v>
      </c>
    </row>
    <row r="8" spans="1:11" s="3" customFormat="1" ht="17.25" customHeight="1">
      <c r="A8" s="19" t="s">
        <v>19</v>
      </c>
      <c r="B8" s="20">
        <v>2449</v>
      </c>
      <c r="C8" s="44">
        <v>1395</v>
      </c>
      <c r="D8" s="78">
        <f>+C8/B8</f>
        <v>0.569620253164557</v>
      </c>
      <c r="E8" s="21">
        <f>D8/0.57</f>
        <v>0.9993337774816791</v>
      </c>
      <c r="F8" s="44">
        <v>1509</v>
      </c>
      <c r="G8" s="61">
        <v>1225</v>
      </c>
      <c r="H8" s="76">
        <f>+G8/F8</f>
        <v>0.8117958913187542</v>
      </c>
      <c r="I8" s="21">
        <f>H8/0.85</f>
        <v>0.9550539897867697</v>
      </c>
      <c r="J8" s="90">
        <v>13728</v>
      </c>
      <c r="K8" s="45">
        <f>(J8/17500)</f>
        <v>0.7844571428571429</v>
      </c>
    </row>
    <row r="9" spans="1:11" s="3" customFormat="1" ht="17.25" customHeight="1">
      <c r="A9" s="22" t="s">
        <v>0</v>
      </c>
      <c r="B9" s="20">
        <v>12407</v>
      </c>
      <c r="C9" s="44">
        <v>7358</v>
      </c>
      <c r="D9" s="78">
        <f aca="true" t="shared" si="0" ref="D9:D24">+C9/B9</f>
        <v>0.5930523091803015</v>
      </c>
      <c r="E9" s="21">
        <f aca="true" t="shared" si="1" ref="E9:E24">D9/0.57</f>
        <v>1.0404426476847395</v>
      </c>
      <c r="F9" s="44">
        <v>8609</v>
      </c>
      <c r="G9" s="62">
        <v>7207</v>
      </c>
      <c r="H9" s="76">
        <f aca="true" t="shared" si="2" ref="H9:H24">+G9/F9</f>
        <v>0.8371471715646417</v>
      </c>
      <c r="I9" s="21">
        <f aca="true" t="shared" si="3" ref="I9:I23">H9/0.85</f>
        <v>0.9848790253701667</v>
      </c>
      <c r="J9" s="91">
        <v>16887</v>
      </c>
      <c r="K9" s="45">
        <f>(J9/17500)</f>
        <v>0.9649714285714286</v>
      </c>
    </row>
    <row r="10" spans="1:11" s="3" customFormat="1" ht="17.25" customHeight="1">
      <c r="A10" s="22" t="s">
        <v>20</v>
      </c>
      <c r="B10" s="20">
        <v>11927</v>
      </c>
      <c r="C10" s="44">
        <v>7034</v>
      </c>
      <c r="D10" s="78">
        <f t="shared" si="0"/>
        <v>0.5897543388949442</v>
      </c>
      <c r="E10" s="21">
        <f t="shared" si="1"/>
        <v>1.034656734903411</v>
      </c>
      <c r="F10" s="44">
        <v>7566</v>
      </c>
      <c r="G10" s="62">
        <v>6267</v>
      </c>
      <c r="H10" s="76">
        <f t="shared" si="2"/>
        <v>0.8283108643933387</v>
      </c>
      <c r="I10" s="21">
        <f t="shared" si="3"/>
        <v>0.9744833698745161</v>
      </c>
      <c r="J10" s="91">
        <v>16201</v>
      </c>
      <c r="K10" s="45">
        <f aca="true" t="shared" si="4" ref="K10:K24">(J10/17500)</f>
        <v>0.9257714285714286</v>
      </c>
    </row>
    <row r="11" spans="1:11" s="3" customFormat="1" ht="17.25" customHeight="1">
      <c r="A11" s="22" t="s">
        <v>21</v>
      </c>
      <c r="B11" s="20">
        <v>4961</v>
      </c>
      <c r="C11" s="44">
        <v>3084</v>
      </c>
      <c r="D11" s="78">
        <f t="shared" si="0"/>
        <v>0.6216488611167104</v>
      </c>
      <c r="E11" s="21">
        <f t="shared" si="1"/>
        <v>1.0906120370468604</v>
      </c>
      <c r="F11" s="44">
        <v>3148</v>
      </c>
      <c r="G11" s="62">
        <v>2697</v>
      </c>
      <c r="H11" s="76">
        <f t="shared" si="2"/>
        <v>0.8567344345616265</v>
      </c>
      <c r="I11" s="21">
        <f t="shared" si="3"/>
        <v>1.0079228641901488</v>
      </c>
      <c r="J11" s="91">
        <v>16583</v>
      </c>
      <c r="K11" s="45">
        <f t="shared" si="4"/>
        <v>0.9476</v>
      </c>
    </row>
    <row r="12" spans="1:11" s="3" customFormat="1" ht="17.25" customHeight="1">
      <c r="A12" s="22" t="s">
        <v>4</v>
      </c>
      <c r="B12" s="20">
        <v>2595</v>
      </c>
      <c r="C12" s="44">
        <v>1479</v>
      </c>
      <c r="D12" s="78">
        <f t="shared" si="0"/>
        <v>0.5699421965317919</v>
      </c>
      <c r="E12" s="21">
        <f t="shared" si="1"/>
        <v>0.9998985904066525</v>
      </c>
      <c r="F12" s="44">
        <v>1659</v>
      </c>
      <c r="G12" s="62">
        <v>1429</v>
      </c>
      <c r="H12" s="76">
        <f t="shared" si="2"/>
        <v>0.8613622664255576</v>
      </c>
      <c r="I12" s="21">
        <f t="shared" si="3"/>
        <v>1.0133673722653618</v>
      </c>
      <c r="J12" s="91">
        <v>17596</v>
      </c>
      <c r="K12" s="45">
        <f t="shared" si="4"/>
        <v>1.0054857142857143</v>
      </c>
    </row>
    <row r="13" spans="1:11" s="3" customFormat="1" ht="17.25" customHeight="1">
      <c r="A13" s="22" t="s">
        <v>18</v>
      </c>
      <c r="B13" s="20">
        <v>9665</v>
      </c>
      <c r="C13" s="44">
        <v>5764</v>
      </c>
      <c r="D13" s="78">
        <f t="shared" si="0"/>
        <v>0.5963786859803414</v>
      </c>
      <c r="E13" s="21">
        <f t="shared" si="1"/>
        <v>1.0462783964567393</v>
      </c>
      <c r="F13" s="44">
        <v>6305</v>
      </c>
      <c r="G13" s="62">
        <v>5346</v>
      </c>
      <c r="H13" s="76">
        <f t="shared" si="2"/>
        <v>0.847898493259318</v>
      </c>
      <c r="I13" s="21">
        <f t="shared" si="3"/>
        <v>0.9975276391286094</v>
      </c>
      <c r="J13" s="91">
        <v>20462</v>
      </c>
      <c r="K13" s="45">
        <f t="shared" si="4"/>
        <v>1.1692571428571428</v>
      </c>
    </row>
    <row r="14" spans="1:11" s="3" customFormat="1" ht="17.25" customHeight="1">
      <c r="A14" s="19" t="s">
        <v>5</v>
      </c>
      <c r="B14" s="20">
        <v>4046</v>
      </c>
      <c r="C14" s="44">
        <v>2421</v>
      </c>
      <c r="D14" s="78">
        <f t="shared" si="0"/>
        <v>0.5983687592684133</v>
      </c>
      <c r="E14" s="21">
        <f t="shared" si="1"/>
        <v>1.0497697531024794</v>
      </c>
      <c r="F14" s="44">
        <v>2747</v>
      </c>
      <c r="G14" s="62">
        <v>2256</v>
      </c>
      <c r="H14" s="76">
        <f t="shared" si="2"/>
        <v>0.8212595558791409</v>
      </c>
      <c r="I14" s="21">
        <f t="shared" si="3"/>
        <v>0.9661877127989893</v>
      </c>
      <c r="J14" s="91">
        <v>14888</v>
      </c>
      <c r="K14" s="45">
        <f t="shared" si="4"/>
        <v>0.8507428571428571</v>
      </c>
    </row>
    <row r="15" spans="1:11" s="3" customFormat="1" ht="17.25" customHeight="1">
      <c r="A15" s="22" t="s">
        <v>16</v>
      </c>
      <c r="B15" s="20">
        <v>4881</v>
      </c>
      <c r="C15" s="44">
        <v>2887</v>
      </c>
      <c r="D15" s="78">
        <f t="shared" si="0"/>
        <v>0.5914771563204262</v>
      </c>
      <c r="E15" s="21">
        <f t="shared" si="1"/>
        <v>1.037679221614783</v>
      </c>
      <c r="F15" s="44">
        <v>3231</v>
      </c>
      <c r="G15" s="62">
        <v>2729</v>
      </c>
      <c r="H15" s="76">
        <f t="shared" si="2"/>
        <v>0.8446301454658001</v>
      </c>
      <c r="I15" s="21">
        <f t="shared" si="3"/>
        <v>0.9936825240774119</v>
      </c>
      <c r="J15" s="91">
        <v>23898</v>
      </c>
      <c r="K15" s="45">
        <f t="shared" si="4"/>
        <v>1.3656</v>
      </c>
    </row>
    <row r="16" spans="1:11" s="3" customFormat="1" ht="17.25" customHeight="1">
      <c r="A16" s="22" t="s">
        <v>3</v>
      </c>
      <c r="B16" s="20">
        <v>4989</v>
      </c>
      <c r="C16" s="44">
        <v>2988</v>
      </c>
      <c r="D16" s="78">
        <f t="shared" si="0"/>
        <v>0.5989176187612748</v>
      </c>
      <c r="E16" s="21">
        <f t="shared" si="1"/>
        <v>1.0507326644934647</v>
      </c>
      <c r="F16" s="44">
        <v>3054</v>
      </c>
      <c r="G16" s="62">
        <v>2574</v>
      </c>
      <c r="H16" s="76">
        <f t="shared" si="2"/>
        <v>0.8428290766208252</v>
      </c>
      <c r="I16" s="21">
        <f t="shared" si="3"/>
        <v>0.991563619553912</v>
      </c>
      <c r="J16" s="91">
        <v>15521</v>
      </c>
      <c r="K16" s="45">
        <f t="shared" si="4"/>
        <v>0.8869142857142858</v>
      </c>
    </row>
    <row r="17" spans="1:11" s="3" customFormat="1" ht="17.25" customHeight="1">
      <c r="A17" s="22" t="s">
        <v>22</v>
      </c>
      <c r="B17" s="20">
        <v>17943</v>
      </c>
      <c r="C17" s="44">
        <v>10100</v>
      </c>
      <c r="D17" s="78">
        <f t="shared" si="0"/>
        <v>0.5628936075349719</v>
      </c>
      <c r="E17" s="21">
        <f t="shared" si="1"/>
        <v>0.9875326447981964</v>
      </c>
      <c r="F17" s="44">
        <v>10648</v>
      </c>
      <c r="G17" s="62">
        <v>8805</v>
      </c>
      <c r="H17" s="76">
        <f t="shared" si="2"/>
        <v>0.8269158527422991</v>
      </c>
      <c r="I17" s="21">
        <f t="shared" si="3"/>
        <v>0.9728421796968224</v>
      </c>
      <c r="J17" s="91">
        <v>13586</v>
      </c>
      <c r="K17" s="45">
        <f t="shared" si="4"/>
        <v>0.7763428571428571</v>
      </c>
    </row>
    <row r="18" spans="1:11" s="3" customFormat="1" ht="17.25" customHeight="1">
      <c r="A18" s="22" t="s">
        <v>25</v>
      </c>
      <c r="B18" s="20">
        <v>7346</v>
      </c>
      <c r="C18" s="44">
        <v>4545</v>
      </c>
      <c r="D18" s="78">
        <f t="shared" si="0"/>
        <v>0.6187040566294582</v>
      </c>
      <c r="E18" s="21">
        <f t="shared" si="1"/>
        <v>1.0854457133850144</v>
      </c>
      <c r="F18" s="44">
        <v>5050</v>
      </c>
      <c r="G18" s="62">
        <v>4308</v>
      </c>
      <c r="H18" s="76">
        <f t="shared" si="2"/>
        <v>0.853069306930693</v>
      </c>
      <c r="I18" s="21">
        <f t="shared" si="3"/>
        <v>1.0036109493302272</v>
      </c>
      <c r="J18" s="91">
        <v>19677</v>
      </c>
      <c r="K18" s="45">
        <f t="shared" si="4"/>
        <v>1.1244</v>
      </c>
    </row>
    <row r="19" spans="1:11" s="3" customFormat="1" ht="17.25" customHeight="1">
      <c r="A19" s="22" t="s">
        <v>1</v>
      </c>
      <c r="B19" s="20">
        <v>12460</v>
      </c>
      <c r="C19" s="44">
        <v>7654</v>
      </c>
      <c r="D19" s="78">
        <f t="shared" si="0"/>
        <v>0.6142857142857143</v>
      </c>
      <c r="E19" s="21">
        <f t="shared" si="1"/>
        <v>1.0776942355889725</v>
      </c>
      <c r="F19" s="44">
        <v>8277</v>
      </c>
      <c r="G19" s="62">
        <v>7115</v>
      </c>
      <c r="H19" s="76">
        <f t="shared" si="2"/>
        <v>0.8596109701582699</v>
      </c>
      <c r="I19" s="21">
        <f t="shared" si="3"/>
        <v>1.0113070237156117</v>
      </c>
      <c r="J19" s="91">
        <v>24812</v>
      </c>
      <c r="K19" s="45">
        <f t="shared" si="4"/>
        <v>1.4178285714285714</v>
      </c>
    </row>
    <row r="20" spans="1:11" s="3" customFormat="1" ht="17.25" customHeight="1">
      <c r="A20" s="22" t="s">
        <v>2</v>
      </c>
      <c r="B20" s="20">
        <v>8230</v>
      </c>
      <c r="C20" s="44">
        <v>4927</v>
      </c>
      <c r="D20" s="78">
        <f t="shared" si="0"/>
        <v>0.5986634264884568</v>
      </c>
      <c r="E20" s="21">
        <f t="shared" si="1"/>
        <v>1.0502867131376437</v>
      </c>
      <c r="F20" s="44">
        <v>5466</v>
      </c>
      <c r="G20" s="62">
        <v>4717</v>
      </c>
      <c r="H20" s="76">
        <f t="shared" si="2"/>
        <v>0.862971094035858</v>
      </c>
      <c r="I20" s="21">
        <f t="shared" si="3"/>
        <v>1.0152601106304213</v>
      </c>
      <c r="J20" s="91">
        <v>31268</v>
      </c>
      <c r="K20" s="45">
        <f t="shared" si="4"/>
        <v>1.7867428571428572</v>
      </c>
    </row>
    <row r="21" spans="1:11" s="3" customFormat="1" ht="17.25" customHeight="1">
      <c r="A21" s="22" t="s">
        <v>17</v>
      </c>
      <c r="B21" s="20">
        <v>4849</v>
      </c>
      <c r="C21" s="44">
        <v>2773</v>
      </c>
      <c r="D21" s="78">
        <f t="shared" si="0"/>
        <v>0.5718704887605692</v>
      </c>
      <c r="E21" s="21">
        <f t="shared" si="1"/>
        <v>1.003281559229069</v>
      </c>
      <c r="F21" s="44">
        <v>2903</v>
      </c>
      <c r="G21" s="62">
        <v>2455</v>
      </c>
      <c r="H21" s="76">
        <f t="shared" si="2"/>
        <v>0.8456768859800207</v>
      </c>
      <c r="I21" s="21">
        <f t="shared" si="3"/>
        <v>0.9949139835059067</v>
      </c>
      <c r="J21" s="91">
        <v>20364</v>
      </c>
      <c r="K21" s="45">
        <f t="shared" si="4"/>
        <v>1.163657142857143</v>
      </c>
    </row>
    <row r="22" spans="1:11" s="3" customFormat="1" ht="17.25" customHeight="1">
      <c r="A22" s="22" t="s">
        <v>23</v>
      </c>
      <c r="B22" s="20">
        <v>7270</v>
      </c>
      <c r="C22" s="44">
        <v>3984</v>
      </c>
      <c r="D22" s="78">
        <f t="shared" si="0"/>
        <v>0.5480055020632737</v>
      </c>
      <c r="E22" s="21">
        <f t="shared" si="1"/>
        <v>0.9614131615145154</v>
      </c>
      <c r="F22" s="44">
        <v>4765</v>
      </c>
      <c r="G22" s="62">
        <v>3933</v>
      </c>
      <c r="H22" s="76">
        <f t="shared" si="2"/>
        <v>0.8253934942287513</v>
      </c>
      <c r="I22" s="21">
        <f t="shared" si="3"/>
        <v>0.9710511696808839</v>
      </c>
      <c r="J22" s="91">
        <v>18758</v>
      </c>
      <c r="K22" s="45">
        <f t="shared" si="4"/>
        <v>1.0718857142857143</v>
      </c>
    </row>
    <row r="23" spans="1:12" s="3" customFormat="1" ht="17.25" customHeight="1" thickBot="1">
      <c r="A23" s="23" t="s">
        <v>97</v>
      </c>
      <c r="B23" s="24">
        <v>8977</v>
      </c>
      <c r="C23" s="47">
        <v>5131</v>
      </c>
      <c r="D23" s="79">
        <f t="shared" si="0"/>
        <v>0.5715717945861647</v>
      </c>
      <c r="E23" s="25">
        <f t="shared" si="1"/>
        <v>1.0027575343616926</v>
      </c>
      <c r="F23" s="47">
        <v>5172</v>
      </c>
      <c r="G23" s="100">
        <v>4385</v>
      </c>
      <c r="H23" s="77">
        <f t="shared" si="2"/>
        <v>0.8478344934261408</v>
      </c>
      <c r="I23" s="21">
        <f t="shared" si="3"/>
        <v>0.9974523452072245</v>
      </c>
      <c r="J23" s="127">
        <v>22683</v>
      </c>
      <c r="K23" s="170">
        <f t="shared" si="4"/>
        <v>1.2961714285714285</v>
      </c>
      <c r="L23" s="81"/>
    </row>
    <row r="24" spans="1:12" s="10" customFormat="1" ht="17.25" customHeight="1" thickBot="1">
      <c r="A24" s="26" t="s">
        <v>6</v>
      </c>
      <c r="B24" s="27">
        <v>133887</v>
      </c>
      <c r="C24" s="60">
        <v>79923</v>
      </c>
      <c r="D24" s="104">
        <f t="shared" si="0"/>
        <v>0.5969436913217863</v>
      </c>
      <c r="E24" s="33">
        <f t="shared" si="1"/>
        <v>1.0472696338978706</v>
      </c>
      <c r="F24" s="155">
        <v>87042</v>
      </c>
      <c r="G24" s="60">
        <v>73324</v>
      </c>
      <c r="H24" s="143">
        <f t="shared" si="2"/>
        <v>0.8423979228418464</v>
      </c>
      <c r="I24" s="33">
        <f>H24/0.85</f>
        <v>0.991056379813937</v>
      </c>
      <c r="J24" s="157">
        <v>20026</v>
      </c>
      <c r="K24" s="171">
        <f t="shared" si="4"/>
        <v>1.144342857142857</v>
      </c>
      <c r="L24" s="82"/>
    </row>
    <row r="25" spans="1:12" s="10" customFormat="1" ht="17.25" customHeight="1">
      <c r="A25" s="193" t="s">
        <v>105</v>
      </c>
      <c r="B25" s="194"/>
      <c r="C25" s="194"/>
      <c r="D25" s="194"/>
      <c r="E25" s="194"/>
      <c r="F25" s="194"/>
      <c r="G25" s="194"/>
      <c r="H25" s="194"/>
      <c r="I25" s="194"/>
      <c r="J25" s="194"/>
      <c r="K25" s="195"/>
      <c r="L25" s="9"/>
    </row>
    <row r="26" spans="1:12" s="6" customFormat="1" ht="122.25" customHeight="1" thickBot="1">
      <c r="A26" s="190" t="s">
        <v>103</v>
      </c>
      <c r="B26" s="191"/>
      <c r="C26" s="191"/>
      <c r="D26" s="191"/>
      <c r="E26" s="191"/>
      <c r="F26" s="191"/>
      <c r="G26" s="191"/>
      <c r="H26" s="191"/>
      <c r="I26" s="191"/>
      <c r="J26" s="191"/>
      <c r="K26" s="192"/>
      <c r="L26" s="5"/>
    </row>
  </sheetData>
  <sheetProtection/>
  <mergeCells count="5">
    <mergeCell ref="A1:K1"/>
    <mergeCell ref="A2:K2"/>
    <mergeCell ref="A3:K3"/>
    <mergeCell ref="A26:K26"/>
    <mergeCell ref="A25:K25"/>
  </mergeCells>
  <printOptions horizontalCentered="1" verticalCentered="1"/>
  <pageMargins left="0.3" right="0.3" top="0.3" bottom="0.3" header="0.12" footer="0.13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6"/>
  <sheetViews>
    <sheetView zoomScalePageLayoutView="0" workbookViewId="0" topLeftCell="A1">
      <selection activeCell="A27" sqref="A27"/>
    </sheetView>
  </sheetViews>
  <sheetFormatPr defaultColWidth="9.140625" defaultRowHeight="12.75"/>
  <cols>
    <col min="1" max="1" width="21.140625" style="2" customWidth="1"/>
    <col min="2" max="2" width="12.140625" style="2" customWidth="1"/>
    <col min="3" max="4" width="11.28125" style="2" bestFit="1" customWidth="1"/>
    <col min="5" max="5" width="9.421875" style="2" bestFit="1" customWidth="1"/>
    <col min="6" max="8" width="11.28125" style="2" bestFit="1" customWidth="1"/>
    <col min="9" max="9" width="9.421875" style="2" bestFit="1" customWidth="1"/>
    <col min="10" max="10" width="10.421875" style="2" bestFit="1" customWidth="1"/>
    <col min="11" max="11" width="9.421875" style="2" bestFit="1" customWidth="1"/>
    <col min="12" max="12" width="11.00390625" style="2" customWidth="1"/>
    <col min="13" max="13" width="0" style="2" hidden="1" customWidth="1"/>
    <col min="14" max="16384" width="9.140625" style="2" customWidth="1"/>
  </cols>
  <sheetData>
    <row r="1" spans="1:14" s="1" customFormat="1" ht="18.75" customHeight="1">
      <c r="A1" s="187" t="str">
        <f>'1- Populations in Cohort'!A1</f>
        <v>TAB 10 - LABOR EXCHANGE PERFORMANCE SUMMARY </v>
      </c>
      <c r="B1" s="188"/>
      <c r="C1" s="188"/>
      <c r="D1" s="188"/>
      <c r="E1" s="188"/>
      <c r="F1" s="188"/>
      <c r="G1" s="188"/>
      <c r="H1" s="188"/>
      <c r="I1" s="188"/>
      <c r="J1" s="188"/>
      <c r="K1" s="189"/>
      <c r="L1" s="8"/>
      <c r="M1" s="8"/>
      <c r="N1" s="8"/>
    </row>
    <row r="2" spans="1:14" s="1" customFormat="1" ht="18.75" customHeight="1">
      <c r="A2" s="181" t="str">
        <f>'1- Populations in Cohort'!A2</f>
        <v>FY17 QUARTER ENDING DECEMBER 31, 2016</v>
      </c>
      <c r="B2" s="182"/>
      <c r="C2" s="182"/>
      <c r="D2" s="182"/>
      <c r="E2" s="182"/>
      <c r="F2" s="182"/>
      <c r="G2" s="182"/>
      <c r="H2" s="182"/>
      <c r="I2" s="182"/>
      <c r="J2" s="182"/>
      <c r="K2" s="183"/>
      <c r="L2" s="8"/>
      <c r="M2" s="8"/>
      <c r="N2" s="8"/>
    </row>
    <row r="3" spans="1:14" s="1" customFormat="1" ht="18.75" customHeight="1" thickBot="1">
      <c r="A3" s="181" t="s">
        <v>83</v>
      </c>
      <c r="B3" s="182"/>
      <c r="C3" s="182"/>
      <c r="D3" s="182"/>
      <c r="E3" s="182"/>
      <c r="F3" s="182"/>
      <c r="G3" s="182"/>
      <c r="H3" s="182"/>
      <c r="I3" s="182"/>
      <c r="J3" s="182"/>
      <c r="K3" s="183"/>
      <c r="L3" s="8"/>
      <c r="M3" s="8"/>
      <c r="N3" s="8"/>
    </row>
    <row r="4" spans="1:13" s="1" customFormat="1" ht="12.75">
      <c r="A4" s="64" t="s">
        <v>8</v>
      </c>
      <c r="B4" s="72" t="s">
        <v>7</v>
      </c>
      <c r="C4" s="65" t="s">
        <v>9</v>
      </c>
      <c r="D4" s="65" t="s">
        <v>52</v>
      </c>
      <c r="E4" s="66" t="s">
        <v>10</v>
      </c>
      <c r="F4" s="73" t="s">
        <v>11</v>
      </c>
      <c r="G4" s="65" t="s">
        <v>12</v>
      </c>
      <c r="H4" s="65" t="s">
        <v>82</v>
      </c>
      <c r="I4" s="66" t="s">
        <v>13</v>
      </c>
      <c r="J4" s="71" t="s">
        <v>65</v>
      </c>
      <c r="K4" s="83" t="s">
        <v>14</v>
      </c>
      <c r="L4" s="7"/>
      <c r="M4" s="7"/>
    </row>
    <row r="5" spans="1:11" s="3" customFormat="1" ht="12.75">
      <c r="A5" s="54" t="s">
        <v>28</v>
      </c>
      <c r="B5" s="50" t="s">
        <v>31</v>
      </c>
      <c r="C5" s="51" t="s">
        <v>31</v>
      </c>
      <c r="D5" s="84" t="s">
        <v>31</v>
      </c>
      <c r="E5" s="85" t="s">
        <v>64</v>
      </c>
      <c r="F5" s="53" t="s">
        <v>32</v>
      </c>
      <c r="G5" s="51" t="s">
        <v>32</v>
      </c>
      <c r="H5" s="84" t="s">
        <v>32</v>
      </c>
      <c r="I5" s="85" t="s">
        <v>64</v>
      </c>
      <c r="J5" s="87" t="s">
        <v>79</v>
      </c>
      <c r="K5" s="88" t="s">
        <v>64</v>
      </c>
    </row>
    <row r="6" spans="1:11" s="3" customFormat="1" ht="12.75">
      <c r="A6" s="54" t="s">
        <v>29</v>
      </c>
      <c r="B6" s="50" t="s">
        <v>32</v>
      </c>
      <c r="C6" s="51" t="s">
        <v>32</v>
      </c>
      <c r="D6" s="51" t="s">
        <v>32</v>
      </c>
      <c r="E6" s="52" t="s">
        <v>62</v>
      </c>
      <c r="F6" s="53" t="s">
        <v>34</v>
      </c>
      <c r="G6" s="51" t="s">
        <v>34</v>
      </c>
      <c r="H6" s="51" t="s">
        <v>34</v>
      </c>
      <c r="I6" s="52" t="s">
        <v>62</v>
      </c>
      <c r="J6" s="80" t="s">
        <v>35</v>
      </c>
      <c r="K6" s="56" t="s">
        <v>62</v>
      </c>
    </row>
    <row r="7" spans="1:11" s="3" customFormat="1" ht="13.5" thickBot="1">
      <c r="A7" s="32" t="s">
        <v>30</v>
      </c>
      <c r="B7" s="28" t="s">
        <v>33</v>
      </c>
      <c r="C7" s="29" t="s">
        <v>38</v>
      </c>
      <c r="D7" s="29" t="s">
        <v>39</v>
      </c>
      <c r="E7" s="86" t="s">
        <v>66</v>
      </c>
      <c r="F7" s="31" t="s">
        <v>33</v>
      </c>
      <c r="G7" s="29" t="s">
        <v>37</v>
      </c>
      <c r="H7" s="29" t="s">
        <v>39</v>
      </c>
      <c r="I7" s="86" t="s">
        <v>66</v>
      </c>
      <c r="J7" s="31" t="s">
        <v>36</v>
      </c>
      <c r="K7" s="89" t="s">
        <v>63</v>
      </c>
    </row>
    <row r="8" spans="1:11" s="3" customFormat="1" ht="17.25" customHeight="1">
      <c r="A8" s="19" t="s">
        <v>19</v>
      </c>
      <c r="B8" s="20">
        <v>1270</v>
      </c>
      <c r="C8" s="44">
        <v>700</v>
      </c>
      <c r="D8" s="78">
        <f aca="true" t="shared" si="0" ref="D8:D24">+C8/B8</f>
        <v>0.5511811023622047</v>
      </c>
      <c r="E8" s="21">
        <f>D8/0.57</f>
        <v>0.9669843901091312</v>
      </c>
      <c r="F8" s="44">
        <v>737</v>
      </c>
      <c r="G8" s="61">
        <v>621</v>
      </c>
      <c r="H8" s="76">
        <f>+G8/F8</f>
        <v>0.8426051560379919</v>
      </c>
      <c r="I8" s="21">
        <f>H8/0.85</f>
        <v>0.9913001835741082</v>
      </c>
      <c r="J8" s="90">
        <v>16503</v>
      </c>
      <c r="K8" s="45">
        <f>(J8/17500)</f>
        <v>0.9430285714285714</v>
      </c>
    </row>
    <row r="9" spans="1:11" s="3" customFormat="1" ht="17.25" customHeight="1">
      <c r="A9" s="22" t="s">
        <v>0</v>
      </c>
      <c r="B9" s="20">
        <v>6691</v>
      </c>
      <c r="C9" s="44">
        <v>3869</v>
      </c>
      <c r="D9" s="78">
        <f t="shared" si="0"/>
        <v>0.5782394260947541</v>
      </c>
      <c r="E9" s="21">
        <f aca="true" t="shared" si="1" ref="E9:E23">D9/0.57</f>
        <v>1.0144551334995686</v>
      </c>
      <c r="F9" s="44">
        <v>4096</v>
      </c>
      <c r="G9" s="62">
        <v>3550</v>
      </c>
      <c r="H9" s="76">
        <f aca="true" t="shared" si="2" ref="H9:H24">+G9/F9</f>
        <v>0.86669921875</v>
      </c>
      <c r="I9" s="21">
        <f aca="true" t="shared" si="3" ref="I9:I23">H9/0.85</f>
        <v>1.0196461397058825</v>
      </c>
      <c r="J9" s="91">
        <v>21366</v>
      </c>
      <c r="K9" s="45">
        <f>(J9/17500)</f>
        <v>1.2209142857142856</v>
      </c>
    </row>
    <row r="10" spans="1:11" s="3" customFormat="1" ht="17.25" customHeight="1">
      <c r="A10" s="22" t="s">
        <v>20</v>
      </c>
      <c r="B10" s="20">
        <v>6207</v>
      </c>
      <c r="C10" s="44">
        <v>3816</v>
      </c>
      <c r="D10" s="78">
        <f t="shared" si="0"/>
        <v>0.6147897535041082</v>
      </c>
      <c r="E10" s="21">
        <f t="shared" si="1"/>
        <v>1.0785785149194882</v>
      </c>
      <c r="F10" s="44">
        <v>3890</v>
      </c>
      <c r="G10" s="62">
        <v>3379</v>
      </c>
      <c r="H10" s="76">
        <f t="shared" si="2"/>
        <v>0.8686375321336761</v>
      </c>
      <c r="I10" s="21">
        <f t="shared" si="3"/>
        <v>1.0219265083925602</v>
      </c>
      <c r="J10" s="91">
        <v>19981</v>
      </c>
      <c r="K10" s="45">
        <f aca="true" t="shared" si="4" ref="K10:K23">(J10/17500)</f>
        <v>1.1417714285714287</v>
      </c>
    </row>
    <row r="11" spans="1:11" s="3" customFormat="1" ht="17.25" customHeight="1">
      <c r="A11" s="22" t="s">
        <v>21</v>
      </c>
      <c r="B11" s="20">
        <v>2842</v>
      </c>
      <c r="C11" s="44">
        <v>1674</v>
      </c>
      <c r="D11" s="78">
        <f t="shared" si="0"/>
        <v>0.5890218156228009</v>
      </c>
      <c r="E11" s="21">
        <f t="shared" si="1"/>
        <v>1.0333716063557912</v>
      </c>
      <c r="F11" s="44">
        <v>1735</v>
      </c>
      <c r="G11" s="62">
        <v>1499</v>
      </c>
      <c r="H11" s="76">
        <f t="shared" si="2"/>
        <v>0.8639769452449567</v>
      </c>
      <c r="I11" s="21">
        <f t="shared" si="3"/>
        <v>1.0164434649940668</v>
      </c>
      <c r="J11" s="91">
        <v>19296</v>
      </c>
      <c r="K11" s="45">
        <f t="shared" si="4"/>
        <v>1.1026285714285715</v>
      </c>
    </row>
    <row r="12" spans="1:11" s="3" customFormat="1" ht="17.25" customHeight="1">
      <c r="A12" s="22" t="s">
        <v>4</v>
      </c>
      <c r="B12" s="20">
        <v>1709</v>
      </c>
      <c r="C12" s="44">
        <v>1012</v>
      </c>
      <c r="D12" s="78">
        <f t="shared" si="0"/>
        <v>0.5921591574019894</v>
      </c>
      <c r="E12" s="21">
        <f t="shared" si="1"/>
        <v>1.0388757147403325</v>
      </c>
      <c r="F12" s="44">
        <v>1120</v>
      </c>
      <c r="G12" s="62">
        <v>977</v>
      </c>
      <c r="H12" s="76">
        <f t="shared" si="2"/>
        <v>0.8723214285714286</v>
      </c>
      <c r="I12" s="21">
        <f t="shared" si="3"/>
        <v>1.0262605042016808</v>
      </c>
      <c r="J12" s="91">
        <v>19562</v>
      </c>
      <c r="K12" s="45">
        <f t="shared" si="4"/>
        <v>1.1178285714285714</v>
      </c>
    </row>
    <row r="13" spans="1:11" s="3" customFormat="1" ht="17.25" customHeight="1">
      <c r="A13" s="22" t="s">
        <v>18</v>
      </c>
      <c r="B13" s="20">
        <v>6823</v>
      </c>
      <c r="C13" s="44">
        <v>4143</v>
      </c>
      <c r="D13" s="78">
        <f t="shared" si="0"/>
        <v>0.6072109042942987</v>
      </c>
      <c r="E13" s="21">
        <f t="shared" si="1"/>
        <v>1.0652822882356119</v>
      </c>
      <c r="F13" s="44">
        <v>4348</v>
      </c>
      <c r="G13" s="62">
        <v>3746</v>
      </c>
      <c r="H13" s="76">
        <f t="shared" si="2"/>
        <v>0.8615455381784729</v>
      </c>
      <c r="I13" s="21">
        <f t="shared" si="3"/>
        <v>1.0135829860923211</v>
      </c>
      <c r="J13" s="91">
        <v>23371</v>
      </c>
      <c r="K13" s="45">
        <f t="shared" si="4"/>
        <v>1.3354857142857144</v>
      </c>
    </row>
    <row r="14" spans="1:11" s="3" customFormat="1" ht="17.25" customHeight="1">
      <c r="A14" s="19" t="s">
        <v>5</v>
      </c>
      <c r="B14" s="20">
        <v>2327</v>
      </c>
      <c r="C14" s="44">
        <v>1429</v>
      </c>
      <c r="D14" s="78">
        <f t="shared" si="0"/>
        <v>0.614095401804899</v>
      </c>
      <c r="E14" s="21">
        <f t="shared" si="1"/>
        <v>1.0773603540436825</v>
      </c>
      <c r="F14" s="44">
        <v>1549</v>
      </c>
      <c r="G14" s="62">
        <v>1327</v>
      </c>
      <c r="H14" s="76">
        <f t="shared" si="2"/>
        <v>0.8566817301484829</v>
      </c>
      <c r="I14" s="21">
        <f t="shared" si="3"/>
        <v>1.0078608589982152</v>
      </c>
      <c r="J14" s="91">
        <v>16895</v>
      </c>
      <c r="K14" s="45">
        <f t="shared" si="4"/>
        <v>0.9654285714285714</v>
      </c>
    </row>
    <row r="15" spans="1:11" s="3" customFormat="1" ht="17.25" customHeight="1">
      <c r="A15" s="22" t="s">
        <v>16</v>
      </c>
      <c r="B15" s="20">
        <v>3670</v>
      </c>
      <c r="C15" s="44">
        <v>2166</v>
      </c>
      <c r="D15" s="78">
        <f t="shared" si="0"/>
        <v>0.5901907356948229</v>
      </c>
      <c r="E15" s="21">
        <f t="shared" si="1"/>
        <v>1.0354223433242509</v>
      </c>
      <c r="F15" s="44">
        <v>2309</v>
      </c>
      <c r="G15" s="62">
        <v>1993</v>
      </c>
      <c r="H15" s="76">
        <f t="shared" si="2"/>
        <v>0.86314421827631</v>
      </c>
      <c r="I15" s="21">
        <f t="shared" si="3"/>
        <v>1.0154637862074236</v>
      </c>
      <c r="J15" s="91">
        <v>27728</v>
      </c>
      <c r="K15" s="45">
        <f t="shared" si="4"/>
        <v>1.5844571428571428</v>
      </c>
    </row>
    <row r="16" spans="1:11" s="3" customFormat="1" ht="17.25" customHeight="1">
      <c r="A16" s="22" t="s">
        <v>3</v>
      </c>
      <c r="B16" s="20">
        <v>2269</v>
      </c>
      <c r="C16" s="44">
        <v>1438</v>
      </c>
      <c r="D16" s="78">
        <f t="shared" si="0"/>
        <v>0.6337593653591891</v>
      </c>
      <c r="E16" s="21">
        <f t="shared" si="1"/>
        <v>1.1118585357178756</v>
      </c>
      <c r="F16" s="44">
        <v>1447</v>
      </c>
      <c r="G16" s="62">
        <v>1267</v>
      </c>
      <c r="H16" s="76">
        <f t="shared" si="2"/>
        <v>0.8756046993780235</v>
      </c>
      <c r="I16" s="21">
        <f t="shared" si="3"/>
        <v>1.0301231757388511</v>
      </c>
      <c r="J16" s="91">
        <v>19817</v>
      </c>
      <c r="K16" s="45">
        <f t="shared" si="4"/>
        <v>1.1324</v>
      </c>
    </row>
    <row r="17" spans="1:11" s="3" customFormat="1" ht="17.25" customHeight="1">
      <c r="A17" s="22" t="s">
        <v>22</v>
      </c>
      <c r="B17" s="20">
        <v>7517</v>
      </c>
      <c r="C17" s="44">
        <v>4578</v>
      </c>
      <c r="D17" s="78">
        <f t="shared" si="0"/>
        <v>0.6090195556738061</v>
      </c>
      <c r="E17" s="21">
        <f t="shared" si="1"/>
        <v>1.0684553608312388</v>
      </c>
      <c r="F17" s="44">
        <v>4689</v>
      </c>
      <c r="G17" s="62">
        <v>4029</v>
      </c>
      <c r="H17" s="76">
        <f t="shared" si="2"/>
        <v>0.8592450415866922</v>
      </c>
      <c r="I17" s="21">
        <f t="shared" si="3"/>
        <v>1.0108765195137557</v>
      </c>
      <c r="J17" s="91">
        <v>15663</v>
      </c>
      <c r="K17" s="45">
        <f t="shared" si="4"/>
        <v>0.8950285714285714</v>
      </c>
    </row>
    <row r="18" spans="1:11" s="3" customFormat="1" ht="17.25" customHeight="1">
      <c r="A18" s="22" t="s">
        <v>25</v>
      </c>
      <c r="B18" s="20">
        <v>4737</v>
      </c>
      <c r="C18" s="44">
        <v>2870</v>
      </c>
      <c r="D18" s="78">
        <f t="shared" si="0"/>
        <v>0.6058686932657801</v>
      </c>
      <c r="E18" s="21">
        <f t="shared" si="1"/>
        <v>1.0629275320452283</v>
      </c>
      <c r="F18" s="44">
        <v>3068</v>
      </c>
      <c r="G18" s="62">
        <v>2693</v>
      </c>
      <c r="H18" s="76">
        <f t="shared" si="2"/>
        <v>0.8777705345501956</v>
      </c>
      <c r="I18" s="21">
        <f t="shared" si="3"/>
        <v>1.0326712171178771</v>
      </c>
      <c r="J18" s="91">
        <v>23559</v>
      </c>
      <c r="K18" s="45">
        <f t="shared" si="4"/>
        <v>1.3462285714285713</v>
      </c>
    </row>
    <row r="19" spans="1:11" s="3" customFormat="1" ht="17.25" customHeight="1">
      <c r="A19" s="22" t="s">
        <v>1</v>
      </c>
      <c r="B19" s="20">
        <v>8552</v>
      </c>
      <c r="C19" s="44">
        <v>5231</v>
      </c>
      <c r="D19" s="78">
        <f t="shared" si="0"/>
        <v>0.6116697848456502</v>
      </c>
      <c r="E19" s="21">
        <f t="shared" si="1"/>
        <v>1.0731048856941232</v>
      </c>
      <c r="F19" s="44">
        <v>5370</v>
      </c>
      <c r="G19" s="62">
        <v>4654</v>
      </c>
      <c r="H19" s="76">
        <f t="shared" si="2"/>
        <v>0.8666666666666667</v>
      </c>
      <c r="I19" s="21">
        <f t="shared" si="3"/>
        <v>1.019607843137255</v>
      </c>
      <c r="J19" s="91">
        <v>29283</v>
      </c>
      <c r="K19" s="45">
        <f t="shared" si="4"/>
        <v>1.6733142857142858</v>
      </c>
    </row>
    <row r="20" spans="1:11" s="3" customFormat="1" ht="17.25" customHeight="1">
      <c r="A20" s="22" t="s">
        <v>2</v>
      </c>
      <c r="B20" s="20">
        <v>6464</v>
      </c>
      <c r="C20" s="44">
        <v>3869</v>
      </c>
      <c r="D20" s="78">
        <f t="shared" si="0"/>
        <v>0.5985457920792079</v>
      </c>
      <c r="E20" s="21">
        <f t="shared" si="1"/>
        <v>1.0500803369810665</v>
      </c>
      <c r="F20" s="44">
        <v>4049</v>
      </c>
      <c r="G20" s="62">
        <v>3506</v>
      </c>
      <c r="H20" s="76">
        <f t="shared" si="2"/>
        <v>0.8658928130402569</v>
      </c>
      <c r="I20" s="21">
        <f t="shared" si="3"/>
        <v>1.0186974271061846</v>
      </c>
      <c r="J20" s="91">
        <v>35374</v>
      </c>
      <c r="K20" s="45">
        <f t="shared" si="4"/>
        <v>2.0213714285714284</v>
      </c>
    </row>
    <row r="21" spans="1:11" s="3" customFormat="1" ht="17.25" customHeight="1">
      <c r="A21" s="22" t="s">
        <v>17</v>
      </c>
      <c r="B21" s="20">
        <v>3498</v>
      </c>
      <c r="C21" s="44">
        <v>2033</v>
      </c>
      <c r="D21" s="78">
        <f t="shared" si="0"/>
        <v>0.5811892510005717</v>
      </c>
      <c r="E21" s="21">
        <f t="shared" si="1"/>
        <v>1.0196302649132838</v>
      </c>
      <c r="F21" s="44">
        <v>2067</v>
      </c>
      <c r="G21" s="62">
        <v>1773</v>
      </c>
      <c r="H21" s="76">
        <f t="shared" si="2"/>
        <v>0.8577648766328012</v>
      </c>
      <c r="I21" s="21">
        <f t="shared" si="3"/>
        <v>1.0091351489797662</v>
      </c>
      <c r="J21" s="91">
        <v>23236</v>
      </c>
      <c r="K21" s="45">
        <f t="shared" si="4"/>
        <v>1.3277714285714286</v>
      </c>
    </row>
    <row r="22" spans="1:11" s="3" customFormat="1" ht="17.25" customHeight="1">
      <c r="A22" s="22" t="s">
        <v>23</v>
      </c>
      <c r="B22" s="20">
        <v>4357</v>
      </c>
      <c r="C22" s="44">
        <v>2368</v>
      </c>
      <c r="D22" s="78">
        <f t="shared" si="0"/>
        <v>0.5434932292862061</v>
      </c>
      <c r="E22" s="21">
        <f t="shared" si="1"/>
        <v>0.9534968934845722</v>
      </c>
      <c r="F22" s="44">
        <v>2621</v>
      </c>
      <c r="G22" s="62">
        <v>2270</v>
      </c>
      <c r="H22" s="76">
        <f t="shared" si="2"/>
        <v>0.866081648225868</v>
      </c>
      <c r="I22" s="21">
        <f t="shared" si="3"/>
        <v>1.01891958614808</v>
      </c>
      <c r="J22" s="91">
        <v>23477</v>
      </c>
      <c r="K22" s="45">
        <f t="shared" si="4"/>
        <v>1.3415428571428571</v>
      </c>
    </row>
    <row r="23" spans="1:12" s="3" customFormat="1" ht="17.25" customHeight="1" thickBot="1">
      <c r="A23" s="23" t="s">
        <v>97</v>
      </c>
      <c r="B23" s="24">
        <v>6604</v>
      </c>
      <c r="C23" s="47">
        <v>3756</v>
      </c>
      <c r="D23" s="79">
        <f t="shared" si="0"/>
        <v>0.5687462144155058</v>
      </c>
      <c r="E23" s="21">
        <f t="shared" si="1"/>
        <v>0.997800376167554</v>
      </c>
      <c r="F23" s="47">
        <v>3643</v>
      </c>
      <c r="G23" s="100">
        <v>3131</v>
      </c>
      <c r="H23" s="77">
        <f t="shared" si="2"/>
        <v>0.8594564919022784</v>
      </c>
      <c r="I23" s="21">
        <f t="shared" si="3"/>
        <v>1.0111252845909158</v>
      </c>
      <c r="J23" s="127">
        <v>25537</v>
      </c>
      <c r="K23" s="45">
        <f t="shared" si="4"/>
        <v>1.4592571428571428</v>
      </c>
      <c r="L23" s="81"/>
    </row>
    <row r="24" spans="1:12" s="10" customFormat="1" ht="17.25" customHeight="1" thickBot="1">
      <c r="A24" s="26" t="s">
        <v>6</v>
      </c>
      <c r="B24" s="27">
        <v>75828</v>
      </c>
      <c r="C24" s="60">
        <v>45171</v>
      </c>
      <c r="D24" s="104">
        <f t="shared" si="0"/>
        <v>0.5957034340876721</v>
      </c>
      <c r="E24" s="129">
        <f>D24/0.57</f>
        <v>1.04509374401346</v>
      </c>
      <c r="F24" s="155">
        <v>46983</v>
      </c>
      <c r="G24" s="60">
        <v>40611</v>
      </c>
      <c r="H24" s="143">
        <f t="shared" si="2"/>
        <v>0.8643764765979184</v>
      </c>
      <c r="I24" s="139">
        <f>H24/0.85</f>
        <v>1.016913501879904</v>
      </c>
      <c r="J24" s="157">
        <v>23579</v>
      </c>
      <c r="K24" s="156">
        <f>(J24/17500)</f>
        <v>1.3473714285714287</v>
      </c>
      <c r="L24" s="82"/>
    </row>
    <row r="25" spans="1:12" s="10" customFormat="1" ht="17.25" customHeight="1">
      <c r="A25" s="193" t="str">
        <f>'2 - Job Seeker'!A25:K25</f>
        <v>*State Goals for All Job Seekers:   EE Rate = 57%    ER Rate = 85%      2nd &amp; 3rd Quarter Average Earnings = $17,500</v>
      </c>
      <c r="B25" s="194"/>
      <c r="C25" s="194"/>
      <c r="D25" s="194"/>
      <c r="E25" s="194"/>
      <c r="F25" s="194"/>
      <c r="G25" s="194"/>
      <c r="H25" s="194"/>
      <c r="I25" s="194"/>
      <c r="J25" s="194"/>
      <c r="K25" s="196"/>
      <c r="L25" s="9"/>
    </row>
    <row r="26" spans="1:12" s="6" customFormat="1" ht="122.25" customHeight="1" thickBot="1">
      <c r="A26" s="190" t="s">
        <v>104</v>
      </c>
      <c r="B26" s="191"/>
      <c r="C26" s="191"/>
      <c r="D26" s="191"/>
      <c r="E26" s="191"/>
      <c r="F26" s="191"/>
      <c r="G26" s="191"/>
      <c r="H26" s="191"/>
      <c r="I26" s="191"/>
      <c r="J26" s="191"/>
      <c r="K26" s="192"/>
      <c r="L26" s="5"/>
    </row>
  </sheetData>
  <sheetProtection/>
  <mergeCells count="5">
    <mergeCell ref="A1:K1"/>
    <mergeCell ref="A2:K2"/>
    <mergeCell ref="A3:K3"/>
    <mergeCell ref="A26:K26"/>
    <mergeCell ref="A25:K25"/>
  </mergeCells>
  <printOptions horizontalCentered="1" verticalCentered="1"/>
  <pageMargins left="0.3" right="0.3" top="0.3" bottom="0.3" header="0.12" footer="0.13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6"/>
  <sheetViews>
    <sheetView zoomScalePageLayoutView="0" workbookViewId="0" topLeftCell="A1">
      <selection activeCell="A27" sqref="A27"/>
    </sheetView>
  </sheetViews>
  <sheetFormatPr defaultColWidth="9.140625" defaultRowHeight="12.75"/>
  <cols>
    <col min="1" max="1" width="19.140625" style="35" customWidth="1"/>
    <col min="2" max="4" width="11.7109375" style="35" customWidth="1"/>
    <col min="5" max="5" width="10.8515625" style="35" customWidth="1"/>
    <col min="6" max="8" width="11.7109375" style="35" customWidth="1"/>
    <col min="9" max="9" width="10.8515625" style="35" customWidth="1"/>
    <col min="10" max="10" width="11.57421875" style="35" customWidth="1"/>
    <col min="11" max="11" width="10.8515625" style="35" customWidth="1"/>
    <col min="12" max="12" width="0" style="35" hidden="1" customWidth="1"/>
    <col min="13" max="16384" width="9.140625" style="35" customWidth="1"/>
  </cols>
  <sheetData>
    <row r="1" spans="1:11" ht="19.5" customHeight="1">
      <c r="A1" s="197" t="str">
        <f>'1- Populations in Cohort'!A1</f>
        <v>TAB 10 - LABOR EXCHANGE PERFORMANCE SUMMARY </v>
      </c>
      <c r="B1" s="198"/>
      <c r="C1" s="198"/>
      <c r="D1" s="198"/>
      <c r="E1" s="198"/>
      <c r="F1" s="198"/>
      <c r="G1" s="198"/>
      <c r="H1" s="198"/>
      <c r="I1" s="198"/>
      <c r="J1" s="198"/>
      <c r="K1" s="199"/>
    </row>
    <row r="2" spans="1:11" ht="19.5" customHeight="1" thickBot="1">
      <c r="A2" s="200" t="str">
        <f>'1- Populations in Cohort'!A2</f>
        <v>FY17 QUARTER ENDING DECEMBER 31, 2016</v>
      </c>
      <c r="B2" s="201"/>
      <c r="C2" s="201"/>
      <c r="D2" s="201"/>
      <c r="E2" s="201"/>
      <c r="F2" s="201"/>
      <c r="G2" s="201"/>
      <c r="H2" s="201"/>
      <c r="I2" s="201"/>
      <c r="J2" s="201"/>
      <c r="K2" s="202"/>
    </row>
    <row r="3" spans="1:13" s="132" customFormat="1" ht="19.5" customHeight="1" thickBot="1">
      <c r="A3" s="203" t="s">
        <v>51</v>
      </c>
      <c r="B3" s="204"/>
      <c r="C3" s="204"/>
      <c r="D3" s="204"/>
      <c r="E3" s="204"/>
      <c r="F3" s="204"/>
      <c r="G3" s="204"/>
      <c r="H3" s="204"/>
      <c r="I3" s="204"/>
      <c r="J3" s="204"/>
      <c r="K3" s="205"/>
      <c r="L3" s="131"/>
      <c r="M3" s="130"/>
    </row>
    <row r="4" spans="1:13" s="132" customFormat="1" ht="12.75">
      <c r="A4" s="64" t="s">
        <v>8</v>
      </c>
      <c r="B4" s="72" t="s">
        <v>7</v>
      </c>
      <c r="C4" s="65" t="s">
        <v>9</v>
      </c>
      <c r="D4" s="65" t="s">
        <v>52</v>
      </c>
      <c r="E4" s="66" t="s">
        <v>10</v>
      </c>
      <c r="F4" s="65" t="s">
        <v>11</v>
      </c>
      <c r="G4" s="65" t="s">
        <v>12</v>
      </c>
      <c r="H4" s="65" t="s">
        <v>82</v>
      </c>
      <c r="I4" s="65" t="s">
        <v>13</v>
      </c>
      <c r="J4" s="71" t="s">
        <v>65</v>
      </c>
      <c r="K4" s="67" t="s">
        <v>14</v>
      </c>
      <c r="L4" s="133"/>
      <c r="M4" s="133"/>
    </row>
    <row r="5" spans="1:11" s="134" customFormat="1" ht="12.75">
      <c r="A5" s="54" t="s">
        <v>28</v>
      </c>
      <c r="B5" s="50" t="s">
        <v>31</v>
      </c>
      <c r="C5" s="51" t="s">
        <v>31</v>
      </c>
      <c r="D5" s="51" t="s">
        <v>31</v>
      </c>
      <c r="E5" s="52" t="s">
        <v>81</v>
      </c>
      <c r="F5" s="51" t="s">
        <v>32</v>
      </c>
      <c r="G5" s="51" t="s">
        <v>32</v>
      </c>
      <c r="H5" s="51" t="s">
        <v>32</v>
      </c>
      <c r="I5" s="51" t="s">
        <v>81</v>
      </c>
      <c r="J5" s="80" t="s">
        <v>80</v>
      </c>
      <c r="K5" s="150" t="s">
        <v>81</v>
      </c>
    </row>
    <row r="6" spans="1:11" s="134" customFormat="1" ht="12.75">
      <c r="A6" s="54" t="s">
        <v>29</v>
      </c>
      <c r="B6" s="50" t="s">
        <v>32</v>
      </c>
      <c r="C6" s="51" t="s">
        <v>32</v>
      </c>
      <c r="D6" s="51" t="s">
        <v>32</v>
      </c>
      <c r="E6" s="52" t="s">
        <v>62</v>
      </c>
      <c r="F6" s="51" t="s">
        <v>34</v>
      </c>
      <c r="G6" s="51" t="s">
        <v>34</v>
      </c>
      <c r="H6" s="51" t="s">
        <v>34</v>
      </c>
      <c r="I6" s="51" t="s">
        <v>62</v>
      </c>
      <c r="J6" s="80" t="s">
        <v>35</v>
      </c>
      <c r="K6" s="151" t="s">
        <v>62</v>
      </c>
    </row>
    <row r="7" spans="1:11" s="134" customFormat="1" ht="13.5" thickBot="1">
      <c r="A7" s="32" t="s">
        <v>30</v>
      </c>
      <c r="B7" s="28" t="s">
        <v>33</v>
      </c>
      <c r="C7" s="29" t="s">
        <v>38</v>
      </c>
      <c r="D7" s="29" t="s">
        <v>39</v>
      </c>
      <c r="E7" s="30" t="s">
        <v>66</v>
      </c>
      <c r="F7" s="29" t="s">
        <v>33</v>
      </c>
      <c r="G7" s="29" t="s">
        <v>37</v>
      </c>
      <c r="H7" s="29" t="s">
        <v>39</v>
      </c>
      <c r="I7" s="29" t="s">
        <v>66</v>
      </c>
      <c r="J7" s="31" t="s">
        <v>36</v>
      </c>
      <c r="K7" s="151" t="s">
        <v>66</v>
      </c>
    </row>
    <row r="8" spans="1:11" s="134" customFormat="1" ht="16.5" customHeight="1">
      <c r="A8" s="55" t="s">
        <v>19</v>
      </c>
      <c r="B8" s="20">
        <v>200</v>
      </c>
      <c r="C8" s="44">
        <v>114</v>
      </c>
      <c r="D8" s="101">
        <f aca="true" t="shared" si="0" ref="D8:D24">+C8/B8</f>
        <v>0.57</v>
      </c>
      <c r="E8" s="138">
        <f>+D8/0.49</f>
        <v>1.163265306122449</v>
      </c>
      <c r="F8" s="44">
        <v>113</v>
      </c>
      <c r="G8" s="61">
        <v>87</v>
      </c>
      <c r="H8" s="140">
        <f aca="true" t="shared" si="1" ref="H8:H24">+G8/F8</f>
        <v>0.7699115044247787</v>
      </c>
      <c r="I8" s="166">
        <f>+H8/0.79</f>
        <v>0.9745715245883275</v>
      </c>
      <c r="J8" s="146">
        <v>14061</v>
      </c>
      <c r="K8" s="158">
        <f>+J8/18800</f>
        <v>0.7479255319148936</v>
      </c>
    </row>
    <row r="9" spans="1:11" s="134" customFormat="1" ht="16.5" customHeight="1">
      <c r="A9" s="22" t="s">
        <v>0</v>
      </c>
      <c r="B9" s="20">
        <v>429</v>
      </c>
      <c r="C9" s="44">
        <v>204</v>
      </c>
      <c r="D9" s="102">
        <f t="shared" si="0"/>
        <v>0.4755244755244755</v>
      </c>
      <c r="E9" s="138">
        <f>+D9/0.49</f>
        <v>0.9704581133152562</v>
      </c>
      <c r="F9" s="44">
        <v>236</v>
      </c>
      <c r="G9" s="62">
        <v>178</v>
      </c>
      <c r="H9" s="141">
        <f t="shared" si="1"/>
        <v>0.7542372881355932</v>
      </c>
      <c r="I9" s="164">
        <f>+H9/0.79</f>
        <v>0.9547307444754344</v>
      </c>
      <c r="J9" s="147">
        <v>19573</v>
      </c>
      <c r="K9" s="160">
        <f>+J9/18800</f>
        <v>1.0411170212765957</v>
      </c>
    </row>
    <row r="10" spans="1:11" s="134" customFormat="1" ht="16.5" customHeight="1">
      <c r="A10" s="22" t="s">
        <v>20</v>
      </c>
      <c r="B10" s="20">
        <v>564</v>
      </c>
      <c r="C10" s="44">
        <v>309</v>
      </c>
      <c r="D10" s="102">
        <f t="shared" si="0"/>
        <v>0.5478723404255319</v>
      </c>
      <c r="E10" s="138">
        <f aca="true" t="shared" si="2" ref="E10:E23">+D10/0.49</f>
        <v>1.118106817194963</v>
      </c>
      <c r="F10" s="44">
        <v>372</v>
      </c>
      <c r="G10" s="44">
        <v>318</v>
      </c>
      <c r="H10" s="141">
        <f t="shared" si="1"/>
        <v>0.8548387096774194</v>
      </c>
      <c r="I10" s="164">
        <f aca="true" t="shared" si="3" ref="I10:I23">+H10/0.79</f>
        <v>1.0820743160473663</v>
      </c>
      <c r="J10" s="147">
        <v>18872</v>
      </c>
      <c r="K10" s="160">
        <f aca="true" t="shared" si="4" ref="K10:K23">+J10/18800</f>
        <v>1.0038297872340425</v>
      </c>
    </row>
    <row r="11" spans="1:11" s="134" customFormat="1" ht="16.5" customHeight="1">
      <c r="A11" s="22" t="s">
        <v>21</v>
      </c>
      <c r="B11" s="20">
        <v>241</v>
      </c>
      <c r="C11" s="44">
        <v>125</v>
      </c>
      <c r="D11" s="102">
        <f t="shared" si="0"/>
        <v>0.5186721991701245</v>
      </c>
      <c r="E11" s="138">
        <f t="shared" si="2"/>
        <v>1.0585146921839277</v>
      </c>
      <c r="F11" s="44">
        <v>137</v>
      </c>
      <c r="G11" s="44">
        <v>104</v>
      </c>
      <c r="H11" s="141">
        <f t="shared" si="1"/>
        <v>0.7591240875912408</v>
      </c>
      <c r="I11" s="164">
        <f t="shared" si="3"/>
        <v>0.9609165665711908</v>
      </c>
      <c r="J11" s="147">
        <v>19541</v>
      </c>
      <c r="K11" s="160">
        <f t="shared" si="4"/>
        <v>1.0394148936170213</v>
      </c>
    </row>
    <row r="12" spans="1:11" s="134" customFormat="1" ht="16.5" customHeight="1">
      <c r="A12" s="22" t="s">
        <v>4</v>
      </c>
      <c r="B12" s="20">
        <v>225</v>
      </c>
      <c r="C12" s="44">
        <v>112</v>
      </c>
      <c r="D12" s="102">
        <f t="shared" si="0"/>
        <v>0.49777777777777776</v>
      </c>
      <c r="E12" s="138">
        <f t="shared" si="2"/>
        <v>1.0158730158730158</v>
      </c>
      <c r="F12" s="44">
        <v>139</v>
      </c>
      <c r="G12" s="44">
        <v>117</v>
      </c>
      <c r="H12" s="141">
        <f t="shared" si="1"/>
        <v>0.841726618705036</v>
      </c>
      <c r="I12" s="164">
        <f t="shared" si="3"/>
        <v>1.06547673253802</v>
      </c>
      <c r="J12" s="147">
        <v>19449</v>
      </c>
      <c r="K12" s="160">
        <f t="shared" si="4"/>
        <v>1.0345212765957448</v>
      </c>
    </row>
    <row r="13" spans="1:11" s="134" customFormat="1" ht="16.5" customHeight="1">
      <c r="A13" s="22" t="s">
        <v>18</v>
      </c>
      <c r="B13" s="20">
        <v>605</v>
      </c>
      <c r="C13" s="44">
        <v>340</v>
      </c>
      <c r="D13" s="102">
        <f t="shared" si="0"/>
        <v>0.5619834710743802</v>
      </c>
      <c r="E13" s="138">
        <f t="shared" si="2"/>
        <v>1.1469050430089391</v>
      </c>
      <c r="F13" s="44">
        <v>384</v>
      </c>
      <c r="G13" s="44">
        <v>314</v>
      </c>
      <c r="H13" s="141">
        <f t="shared" si="1"/>
        <v>0.8177083333333334</v>
      </c>
      <c r="I13" s="164">
        <f t="shared" si="3"/>
        <v>1.0350738396624473</v>
      </c>
      <c r="J13" s="147">
        <v>20249</v>
      </c>
      <c r="K13" s="160">
        <f t="shared" si="4"/>
        <v>1.0770744680851063</v>
      </c>
    </row>
    <row r="14" spans="1:11" s="134" customFormat="1" ht="16.5" customHeight="1">
      <c r="A14" s="19" t="s">
        <v>5</v>
      </c>
      <c r="B14" s="20">
        <v>304</v>
      </c>
      <c r="C14" s="44">
        <v>168</v>
      </c>
      <c r="D14" s="102">
        <f t="shared" si="0"/>
        <v>0.5526315789473685</v>
      </c>
      <c r="E14" s="138">
        <f t="shared" si="2"/>
        <v>1.1278195488721805</v>
      </c>
      <c r="F14" s="44">
        <v>211</v>
      </c>
      <c r="G14" s="44">
        <v>164</v>
      </c>
      <c r="H14" s="141">
        <f t="shared" si="1"/>
        <v>0.7772511848341233</v>
      </c>
      <c r="I14" s="164">
        <f t="shared" si="3"/>
        <v>0.9838622592837003</v>
      </c>
      <c r="J14" s="147">
        <v>16615</v>
      </c>
      <c r="K14" s="160">
        <f t="shared" si="4"/>
        <v>0.8837765957446808</v>
      </c>
    </row>
    <row r="15" spans="1:11" s="134" customFormat="1" ht="16.5" customHeight="1">
      <c r="A15" s="22" t="s">
        <v>16</v>
      </c>
      <c r="B15" s="20">
        <v>312</v>
      </c>
      <c r="C15" s="44">
        <v>164</v>
      </c>
      <c r="D15" s="102">
        <f t="shared" si="0"/>
        <v>0.5256410256410257</v>
      </c>
      <c r="E15" s="138">
        <f t="shared" si="2"/>
        <v>1.0727367870225013</v>
      </c>
      <c r="F15" s="44">
        <v>193</v>
      </c>
      <c r="G15" s="44">
        <v>150</v>
      </c>
      <c r="H15" s="141">
        <f t="shared" si="1"/>
        <v>0.7772020725388601</v>
      </c>
      <c r="I15" s="164">
        <f t="shared" si="3"/>
        <v>0.9838000918213419</v>
      </c>
      <c r="J15" s="147">
        <v>26204</v>
      </c>
      <c r="K15" s="160">
        <f t="shared" si="4"/>
        <v>1.3938297872340426</v>
      </c>
    </row>
    <row r="16" spans="1:11" s="134" customFormat="1" ht="16.5" customHeight="1">
      <c r="A16" s="22" t="s">
        <v>3</v>
      </c>
      <c r="B16" s="20">
        <v>257</v>
      </c>
      <c r="C16" s="44">
        <v>137</v>
      </c>
      <c r="D16" s="102">
        <f t="shared" si="0"/>
        <v>0.5330739299610895</v>
      </c>
      <c r="E16" s="138">
        <f t="shared" si="2"/>
        <v>1.0879059795124275</v>
      </c>
      <c r="F16" s="44">
        <v>155</v>
      </c>
      <c r="G16" s="44">
        <v>126</v>
      </c>
      <c r="H16" s="141">
        <f t="shared" si="1"/>
        <v>0.8129032258064516</v>
      </c>
      <c r="I16" s="164">
        <f t="shared" si="3"/>
        <v>1.0289914250714576</v>
      </c>
      <c r="J16" s="147">
        <v>16606</v>
      </c>
      <c r="K16" s="160">
        <f t="shared" si="4"/>
        <v>0.8832978723404256</v>
      </c>
    </row>
    <row r="17" spans="1:11" s="134" customFormat="1" ht="16.5" customHeight="1">
      <c r="A17" s="22" t="s">
        <v>22</v>
      </c>
      <c r="B17" s="20">
        <v>567</v>
      </c>
      <c r="C17" s="44">
        <v>315</v>
      </c>
      <c r="D17" s="102">
        <f t="shared" si="0"/>
        <v>0.5555555555555556</v>
      </c>
      <c r="E17" s="138">
        <f t="shared" si="2"/>
        <v>1.1337868480725624</v>
      </c>
      <c r="F17" s="44">
        <v>306</v>
      </c>
      <c r="G17" s="44">
        <v>253</v>
      </c>
      <c r="H17" s="141">
        <f t="shared" si="1"/>
        <v>0.826797385620915</v>
      </c>
      <c r="I17" s="164">
        <f t="shared" si="3"/>
        <v>1.0465789691403986</v>
      </c>
      <c r="J17" s="147">
        <v>17944</v>
      </c>
      <c r="K17" s="160">
        <f t="shared" si="4"/>
        <v>0.9544680851063829</v>
      </c>
    </row>
    <row r="18" spans="1:11" s="134" customFormat="1" ht="16.5" customHeight="1">
      <c r="A18" s="22" t="s">
        <v>25</v>
      </c>
      <c r="B18" s="20">
        <v>368</v>
      </c>
      <c r="C18" s="44">
        <v>206</v>
      </c>
      <c r="D18" s="102">
        <f t="shared" si="0"/>
        <v>0.5597826086956522</v>
      </c>
      <c r="E18" s="138">
        <f t="shared" si="2"/>
        <v>1.1424134871339842</v>
      </c>
      <c r="F18" s="44">
        <v>230</v>
      </c>
      <c r="G18" s="44">
        <v>191</v>
      </c>
      <c r="H18" s="141">
        <f t="shared" si="1"/>
        <v>0.8304347826086956</v>
      </c>
      <c r="I18" s="164">
        <f t="shared" si="3"/>
        <v>1.0511832691249312</v>
      </c>
      <c r="J18" s="147">
        <v>25372</v>
      </c>
      <c r="K18" s="160">
        <f t="shared" si="4"/>
        <v>1.3495744680851063</v>
      </c>
    </row>
    <row r="19" spans="1:11" s="134" customFormat="1" ht="16.5" customHeight="1">
      <c r="A19" s="22" t="s">
        <v>1</v>
      </c>
      <c r="B19" s="20">
        <v>592</v>
      </c>
      <c r="C19" s="44">
        <v>313</v>
      </c>
      <c r="D19" s="102">
        <f t="shared" si="0"/>
        <v>0.5287162162162162</v>
      </c>
      <c r="E19" s="138">
        <f t="shared" si="2"/>
        <v>1.0790126861555434</v>
      </c>
      <c r="F19" s="44">
        <v>350</v>
      </c>
      <c r="G19" s="44">
        <v>270</v>
      </c>
      <c r="H19" s="141">
        <f t="shared" si="1"/>
        <v>0.7714285714285715</v>
      </c>
      <c r="I19" s="164">
        <f t="shared" si="3"/>
        <v>0.976491862567812</v>
      </c>
      <c r="J19" s="147">
        <v>20732</v>
      </c>
      <c r="K19" s="160">
        <f t="shared" si="4"/>
        <v>1.1027659574468085</v>
      </c>
    </row>
    <row r="20" spans="1:11" s="134" customFormat="1" ht="16.5" customHeight="1">
      <c r="A20" s="22" t="s">
        <v>2</v>
      </c>
      <c r="B20" s="20">
        <v>474</v>
      </c>
      <c r="C20" s="44">
        <v>254</v>
      </c>
      <c r="D20" s="102">
        <f t="shared" si="0"/>
        <v>0.5358649789029536</v>
      </c>
      <c r="E20" s="138">
        <f t="shared" si="2"/>
        <v>1.0936019977611298</v>
      </c>
      <c r="F20" s="44">
        <v>270</v>
      </c>
      <c r="G20" s="44">
        <v>224</v>
      </c>
      <c r="H20" s="141">
        <f t="shared" si="1"/>
        <v>0.8296296296296296</v>
      </c>
      <c r="I20" s="164">
        <f t="shared" si="3"/>
        <v>1.0501640881387717</v>
      </c>
      <c r="J20" s="147">
        <v>29513</v>
      </c>
      <c r="K20" s="160">
        <f t="shared" si="4"/>
        <v>1.569840425531915</v>
      </c>
    </row>
    <row r="21" spans="1:11" s="134" customFormat="1" ht="16.5" customHeight="1">
      <c r="A21" s="22" t="s">
        <v>17</v>
      </c>
      <c r="B21" s="20">
        <v>409</v>
      </c>
      <c r="C21" s="44">
        <v>237</v>
      </c>
      <c r="D21" s="102">
        <f t="shared" si="0"/>
        <v>0.5794621026894865</v>
      </c>
      <c r="E21" s="138">
        <f t="shared" si="2"/>
        <v>1.1825757197744622</v>
      </c>
      <c r="F21" s="44">
        <v>252</v>
      </c>
      <c r="G21" s="44">
        <v>202</v>
      </c>
      <c r="H21" s="141">
        <f t="shared" si="1"/>
        <v>0.8015873015873016</v>
      </c>
      <c r="I21" s="164">
        <f t="shared" si="3"/>
        <v>1.0146674703636729</v>
      </c>
      <c r="J21" s="147">
        <v>21565</v>
      </c>
      <c r="K21" s="160">
        <f t="shared" si="4"/>
        <v>1.1470744680851064</v>
      </c>
    </row>
    <row r="22" spans="1:11" s="134" customFormat="1" ht="16.5" customHeight="1">
      <c r="A22" s="22" t="s">
        <v>23</v>
      </c>
      <c r="B22" s="20">
        <v>438</v>
      </c>
      <c r="C22" s="44">
        <v>225</v>
      </c>
      <c r="D22" s="102">
        <f t="shared" si="0"/>
        <v>0.5136986301369864</v>
      </c>
      <c r="E22" s="138">
        <f t="shared" si="2"/>
        <v>1.0483645512999722</v>
      </c>
      <c r="F22" s="44">
        <v>226</v>
      </c>
      <c r="G22" s="44">
        <v>177</v>
      </c>
      <c r="H22" s="141">
        <f t="shared" si="1"/>
        <v>0.7831858407079646</v>
      </c>
      <c r="I22" s="164">
        <f t="shared" si="3"/>
        <v>0.9913744819088159</v>
      </c>
      <c r="J22" s="147">
        <v>21140</v>
      </c>
      <c r="K22" s="160">
        <f t="shared" si="4"/>
        <v>1.124468085106383</v>
      </c>
    </row>
    <row r="23" spans="1:11" s="134" customFormat="1" ht="16.5" customHeight="1" thickBot="1">
      <c r="A23" s="23" t="s">
        <v>97</v>
      </c>
      <c r="B23" s="24">
        <v>616</v>
      </c>
      <c r="C23" s="59">
        <v>308</v>
      </c>
      <c r="D23" s="103">
        <f t="shared" si="0"/>
        <v>0.5</v>
      </c>
      <c r="E23" s="138">
        <f t="shared" si="2"/>
        <v>1.0204081632653061</v>
      </c>
      <c r="F23" s="47">
        <v>328</v>
      </c>
      <c r="G23" s="63">
        <v>251</v>
      </c>
      <c r="H23" s="142">
        <f t="shared" si="1"/>
        <v>0.7652439024390244</v>
      </c>
      <c r="I23" s="164">
        <f t="shared" si="3"/>
        <v>0.9686631676443347</v>
      </c>
      <c r="J23" s="148">
        <v>22459</v>
      </c>
      <c r="K23" s="160">
        <f t="shared" si="4"/>
        <v>1.194627659574468</v>
      </c>
    </row>
    <row r="24" spans="1:11" s="136" customFormat="1" ht="16.5" customHeight="1" thickBot="1">
      <c r="A24" s="26" t="s">
        <v>6</v>
      </c>
      <c r="B24" s="27">
        <v>7141</v>
      </c>
      <c r="C24" s="60">
        <v>3886</v>
      </c>
      <c r="D24" s="104">
        <f t="shared" si="0"/>
        <v>0.5441814871866686</v>
      </c>
      <c r="E24" s="167">
        <f>+D24/0.49</f>
        <v>1.1105744636462624</v>
      </c>
      <c r="F24" s="48">
        <v>4316</v>
      </c>
      <c r="G24" s="48">
        <v>3466</v>
      </c>
      <c r="H24" s="143">
        <f t="shared" si="1"/>
        <v>0.8030583873957368</v>
      </c>
      <c r="I24" s="165">
        <f>+H24/0.79</f>
        <v>1.016529604298401</v>
      </c>
      <c r="J24" s="149">
        <v>21679</v>
      </c>
      <c r="K24" s="161">
        <f>+J24/18800</f>
        <v>1.1531382978723403</v>
      </c>
    </row>
    <row r="25" spans="1:13" s="136" customFormat="1" ht="16.5" customHeight="1">
      <c r="A25" s="206" t="s">
        <v>106</v>
      </c>
      <c r="B25" s="207"/>
      <c r="C25" s="207"/>
      <c r="D25" s="207"/>
      <c r="E25" s="207"/>
      <c r="F25" s="207"/>
      <c r="G25" s="207"/>
      <c r="H25" s="207"/>
      <c r="I25" s="207"/>
      <c r="J25" s="207"/>
      <c r="K25" s="208"/>
      <c r="L25" s="154"/>
      <c r="M25" s="135"/>
    </row>
    <row r="26" spans="1:11" s="137" customFormat="1" ht="123" customHeight="1" thickBot="1">
      <c r="A26" s="190" t="str">
        <f>+'2 - Job Seeker'!A26:K26</f>
        <v>EE Rate Base:  Job Seekers who exited during the cohort period excluding those who were employed at registration or who left for medical or institutionalized reasons.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EE Number:  Job Seekers in the EE Rate Base who are employed in the first quarter after their exit quarter.
ER Rate Base:  Job Seekers who exited during the cohort period and who are employed in the first quarter after their exit quarter.
ER Number:  Job Seekers in the Employment Retention Rate Base who are employed in both the second and third quarters after the exit quarter.
Average Earnings:   The average of the 2nd quarter earnings and of the 3rd quarter earnings after the exit quarter of those Job Seekers who exited during the cohort period and who have a wage match in the first, second and third quarters after their exit quarter.
Performance Data are based on a rolling four quarter period, refer to Tab 13 to see report period cohorts.</v>
      </c>
      <c r="B26" s="191"/>
      <c r="C26" s="191"/>
      <c r="D26" s="191"/>
      <c r="E26" s="191"/>
      <c r="F26" s="191"/>
      <c r="G26" s="191"/>
      <c r="H26" s="191"/>
      <c r="I26" s="191"/>
      <c r="J26" s="191"/>
      <c r="K26" s="192"/>
    </row>
  </sheetData>
  <sheetProtection/>
  <mergeCells count="5">
    <mergeCell ref="A1:K1"/>
    <mergeCell ref="A2:K2"/>
    <mergeCell ref="A3:K3"/>
    <mergeCell ref="A26:K26"/>
    <mergeCell ref="A25:K25"/>
  </mergeCells>
  <printOptions horizontalCentered="1" verticalCentered="1"/>
  <pageMargins left="0.3" right="0.3" top="0.3" bottom="0.3" header="0.12" footer="0.13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6"/>
  <sheetViews>
    <sheetView zoomScalePageLayoutView="0" workbookViewId="0" topLeftCell="A1">
      <selection activeCell="A27" sqref="A27"/>
    </sheetView>
  </sheetViews>
  <sheetFormatPr defaultColWidth="9.140625" defaultRowHeight="12.75"/>
  <cols>
    <col min="1" max="1" width="19.140625" style="35" customWidth="1"/>
    <col min="2" max="4" width="11.7109375" style="35" customWidth="1"/>
    <col min="5" max="5" width="10.8515625" style="35" customWidth="1"/>
    <col min="6" max="8" width="11.7109375" style="35" customWidth="1"/>
    <col min="9" max="9" width="10.8515625" style="35" customWidth="1"/>
    <col min="10" max="10" width="11.57421875" style="35" customWidth="1"/>
    <col min="11" max="11" width="10.8515625" style="35" customWidth="1"/>
    <col min="12" max="12" width="0" style="35" hidden="1" customWidth="1"/>
    <col min="13" max="16384" width="9.140625" style="35" customWidth="1"/>
  </cols>
  <sheetData>
    <row r="1" spans="1:11" ht="19.5" customHeight="1">
      <c r="A1" s="197" t="str">
        <f>'1- Populations in Cohort'!A1</f>
        <v>TAB 10 - LABOR EXCHANGE PERFORMANCE SUMMARY </v>
      </c>
      <c r="B1" s="198"/>
      <c r="C1" s="198"/>
      <c r="D1" s="198"/>
      <c r="E1" s="198"/>
      <c r="F1" s="198"/>
      <c r="G1" s="198"/>
      <c r="H1" s="198"/>
      <c r="I1" s="198"/>
      <c r="J1" s="198"/>
      <c r="K1" s="199"/>
    </row>
    <row r="2" spans="1:11" ht="19.5" customHeight="1" thickBot="1">
      <c r="A2" s="200" t="str">
        <f>'1- Populations in Cohort'!A2</f>
        <v>FY17 QUARTER ENDING DECEMBER 31, 2016</v>
      </c>
      <c r="B2" s="201"/>
      <c r="C2" s="201"/>
      <c r="D2" s="201"/>
      <c r="E2" s="201"/>
      <c r="F2" s="201"/>
      <c r="G2" s="201"/>
      <c r="H2" s="201"/>
      <c r="I2" s="201"/>
      <c r="J2" s="201"/>
      <c r="K2" s="202"/>
    </row>
    <row r="3" spans="1:13" s="132" customFormat="1" ht="19.5" customHeight="1" thickBot="1">
      <c r="A3" s="203" t="s">
        <v>69</v>
      </c>
      <c r="B3" s="204"/>
      <c r="C3" s="204"/>
      <c r="D3" s="204"/>
      <c r="E3" s="204"/>
      <c r="F3" s="204"/>
      <c r="G3" s="204"/>
      <c r="H3" s="204"/>
      <c r="I3" s="204"/>
      <c r="J3" s="204"/>
      <c r="K3" s="205"/>
      <c r="L3" s="131"/>
      <c r="M3" s="130"/>
    </row>
    <row r="4" spans="1:13" s="132" customFormat="1" ht="12.75">
      <c r="A4" s="64" t="s">
        <v>8</v>
      </c>
      <c r="B4" s="72" t="s">
        <v>7</v>
      </c>
      <c r="C4" s="65" t="s">
        <v>9</v>
      </c>
      <c r="D4" s="65" t="s">
        <v>52</v>
      </c>
      <c r="E4" s="66" t="s">
        <v>10</v>
      </c>
      <c r="F4" s="65" t="s">
        <v>11</v>
      </c>
      <c r="G4" s="65" t="s">
        <v>12</v>
      </c>
      <c r="H4" s="65" t="s">
        <v>82</v>
      </c>
      <c r="I4" s="65" t="s">
        <v>13</v>
      </c>
      <c r="J4" s="71" t="s">
        <v>65</v>
      </c>
      <c r="K4" s="67" t="s">
        <v>14</v>
      </c>
      <c r="L4" s="133"/>
      <c r="M4" s="133"/>
    </row>
    <row r="5" spans="1:11" s="134" customFormat="1" ht="12.75">
      <c r="A5" s="54" t="s">
        <v>28</v>
      </c>
      <c r="B5" s="50" t="s">
        <v>31</v>
      </c>
      <c r="C5" s="51" t="s">
        <v>31</v>
      </c>
      <c r="D5" s="51" t="s">
        <v>31</v>
      </c>
      <c r="E5" s="52" t="s">
        <v>81</v>
      </c>
      <c r="F5" s="51" t="s">
        <v>32</v>
      </c>
      <c r="G5" s="51" t="s">
        <v>32</v>
      </c>
      <c r="H5" s="51" t="s">
        <v>32</v>
      </c>
      <c r="I5" s="51" t="s">
        <v>81</v>
      </c>
      <c r="J5" s="80" t="s">
        <v>80</v>
      </c>
      <c r="K5" s="150" t="s">
        <v>81</v>
      </c>
    </row>
    <row r="6" spans="1:11" s="134" customFormat="1" ht="12.75">
      <c r="A6" s="54" t="s">
        <v>29</v>
      </c>
      <c r="B6" s="50" t="s">
        <v>32</v>
      </c>
      <c r="C6" s="51" t="s">
        <v>32</v>
      </c>
      <c r="D6" s="51" t="s">
        <v>32</v>
      </c>
      <c r="E6" s="52" t="s">
        <v>62</v>
      </c>
      <c r="F6" s="51" t="s">
        <v>34</v>
      </c>
      <c r="G6" s="51" t="s">
        <v>34</v>
      </c>
      <c r="H6" s="51" t="s">
        <v>34</v>
      </c>
      <c r="I6" s="51" t="s">
        <v>62</v>
      </c>
      <c r="J6" s="80" t="s">
        <v>35</v>
      </c>
      <c r="K6" s="151" t="s">
        <v>62</v>
      </c>
    </row>
    <row r="7" spans="1:11" s="134" customFormat="1" ht="13.5" thickBot="1">
      <c r="A7" s="32" t="s">
        <v>30</v>
      </c>
      <c r="B7" s="28" t="s">
        <v>33</v>
      </c>
      <c r="C7" s="29" t="s">
        <v>38</v>
      </c>
      <c r="D7" s="29" t="s">
        <v>39</v>
      </c>
      <c r="E7" s="30" t="s">
        <v>66</v>
      </c>
      <c r="F7" s="29" t="s">
        <v>33</v>
      </c>
      <c r="G7" s="29" t="s">
        <v>37</v>
      </c>
      <c r="H7" s="29" t="s">
        <v>39</v>
      </c>
      <c r="I7" s="29" t="s">
        <v>66</v>
      </c>
      <c r="J7" s="31" t="s">
        <v>36</v>
      </c>
      <c r="K7" s="151" t="s">
        <v>66</v>
      </c>
    </row>
    <row r="8" spans="1:11" s="134" customFormat="1" ht="16.5" customHeight="1">
      <c r="A8" s="55" t="s">
        <v>19</v>
      </c>
      <c r="B8" s="20">
        <v>18</v>
      </c>
      <c r="C8" s="44">
        <v>10</v>
      </c>
      <c r="D8" s="101">
        <f aca="true" t="shared" si="0" ref="D8:D24">+C8/B8</f>
        <v>0.5555555555555556</v>
      </c>
      <c r="E8" s="138">
        <f>+D8/0.43</f>
        <v>1.2919896640826873</v>
      </c>
      <c r="F8" s="44">
        <v>6</v>
      </c>
      <c r="G8" s="61">
        <v>4</v>
      </c>
      <c r="H8" s="140">
        <f aca="true" t="shared" si="1" ref="H8:H24">+G8/F8</f>
        <v>0.6666666666666666</v>
      </c>
      <c r="I8" s="144">
        <f>+H8/0.79</f>
        <v>0.8438818565400843</v>
      </c>
      <c r="J8" s="146">
        <v>17700</v>
      </c>
      <c r="K8" s="158">
        <f>+J8/19900</f>
        <v>0.8894472361809045</v>
      </c>
    </row>
    <row r="9" spans="1:11" s="134" customFormat="1" ht="16.5" customHeight="1">
      <c r="A9" s="22" t="s">
        <v>0</v>
      </c>
      <c r="B9" s="20">
        <v>52</v>
      </c>
      <c r="C9" s="44">
        <v>27</v>
      </c>
      <c r="D9" s="102">
        <f t="shared" si="0"/>
        <v>0.5192307692307693</v>
      </c>
      <c r="E9" s="138">
        <f>+D9/0.43</f>
        <v>1.2075134168157424</v>
      </c>
      <c r="F9" s="44">
        <v>14</v>
      </c>
      <c r="G9" s="62">
        <v>8</v>
      </c>
      <c r="H9" s="141">
        <f t="shared" si="1"/>
        <v>0.5714285714285714</v>
      </c>
      <c r="I9" s="145">
        <f>+H9/0.79</f>
        <v>0.7233273056057865</v>
      </c>
      <c r="J9" s="147">
        <v>18965</v>
      </c>
      <c r="K9" s="159">
        <f>+J9/19900</f>
        <v>0.9530150753768845</v>
      </c>
    </row>
    <row r="10" spans="1:11" s="134" customFormat="1" ht="16.5" customHeight="1">
      <c r="A10" s="22" t="s">
        <v>20</v>
      </c>
      <c r="B10" s="20">
        <v>84</v>
      </c>
      <c r="C10" s="44">
        <v>43</v>
      </c>
      <c r="D10" s="102">
        <f t="shared" si="0"/>
        <v>0.5119047619047619</v>
      </c>
      <c r="E10" s="138">
        <f aca="true" t="shared" si="2" ref="E10:E23">+D10/0.43</f>
        <v>1.1904761904761905</v>
      </c>
      <c r="F10" s="44">
        <v>30</v>
      </c>
      <c r="G10" s="44">
        <v>24</v>
      </c>
      <c r="H10" s="141">
        <f t="shared" si="1"/>
        <v>0.8</v>
      </c>
      <c r="I10" s="145">
        <f aca="true" t="shared" si="3" ref="I10:I23">+H10/0.79</f>
        <v>1.0126582278481013</v>
      </c>
      <c r="J10" s="147">
        <v>14679</v>
      </c>
      <c r="K10" s="159">
        <f aca="true" t="shared" si="4" ref="K10:K23">+J10/19900</f>
        <v>0.7376381909547739</v>
      </c>
    </row>
    <row r="11" spans="1:11" s="134" customFormat="1" ht="16.5" customHeight="1">
      <c r="A11" s="22" t="s">
        <v>21</v>
      </c>
      <c r="B11" s="20">
        <v>22</v>
      </c>
      <c r="C11" s="44">
        <v>11</v>
      </c>
      <c r="D11" s="102">
        <f t="shared" si="0"/>
        <v>0.5</v>
      </c>
      <c r="E11" s="138">
        <f t="shared" si="2"/>
        <v>1.1627906976744187</v>
      </c>
      <c r="F11" s="44">
        <v>14</v>
      </c>
      <c r="G11" s="44">
        <v>4</v>
      </c>
      <c r="H11" s="141">
        <f t="shared" si="1"/>
        <v>0.2857142857142857</v>
      </c>
      <c r="I11" s="145">
        <f t="shared" si="3"/>
        <v>0.36166365280289325</v>
      </c>
      <c r="J11" s="147">
        <v>25207</v>
      </c>
      <c r="K11" s="159">
        <f t="shared" si="4"/>
        <v>1.266683417085427</v>
      </c>
    </row>
    <row r="12" spans="1:11" s="134" customFormat="1" ht="16.5" customHeight="1">
      <c r="A12" s="22" t="s">
        <v>4</v>
      </c>
      <c r="B12" s="20">
        <v>26</v>
      </c>
      <c r="C12" s="44">
        <v>10</v>
      </c>
      <c r="D12" s="102">
        <f t="shared" si="0"/>
        <v>0.38461538461538464</v>
      </c>
      <c r="E12" s="138">
        <f t="shared" si="2"/>
        <v>0.8944543828264759</v>
      </c>
      <c r="F12" s="44">
        <v>7</v>
      </c>
      <c r="G12" s="44">
        <v>5</v>
      </c>
      <c r="H12" s="141">
        <f>IF(F12&gt;0,G12/F12,0)</f>
        <v>0.7142857142857143</v>
      </c>
      <c r="I12" s="145">
        <f t="shared" si="3"/>
        <v>0.9041591320072333</v>
      </c>
      <c r="J12" s="147">
        <v>14179</v>
      </c>
      <c r="K12" s="159">
        <f t="shared" si="4"/>
        <v>0.7125125628140704</v>
      </c>
    </row>
    <row r="13" spans="1:11" s="134" customFormat="1" ht="16.5" customHeight="1">
      <c r="A13" s="22" t="s">
        <v>18</v>
      </c>
      <c r="B13" s="20">
        <v>77</v>
      </c>
      <c r="C13" s="44">
        <v>36</v>
      </c>
      <c r="D13" s="102">
        <f t="shared" si="0"/>
        <v>0.4675324675324675</v>
      </c>
      <c r="E13" s="138">
        <f t="shared" si="2"/>
        <v>1.0872848082150408</v>
      </c>
      <c r="F13" s="44">
        <v>44</v>
      </c>
      <c r="G13" s="44">
        <v>33</v>
      </c>
      <c r="H13" s="141">
        <f t="shared" si="1"/>
        <v>0.75</v>
      </c>
      <c r="I13" s="145">
        <f t="shared" si="3"/>
        <v>0.9493670886075949</v>
      </c>
      <c r="J13" s="147">
        <v>20193</v>
      </c>
      <c r="K13" s="159">
        <f t="shared" si="4"/>
        <v>1.0147236180904522</v>
      </c>
    </row>
    <row r="14" spans="1:11" s="134" customFormat="1" ht="16.5" customHeight="1">
      <c r="A14" s="19" t="s">
        <v>5</v>
      </c>
      <c r="B14" s="20">
        <v>41</v>
      </c>
      <c r="C14" s="44">
        <v>21</v>
      </c>
      <c r="D14" s="102">
        <f t="shared" si="0"/>
        <v>0.5121951219512195</v>
      </c>
      <c r="E14" s="138">
        <f t="shared" si="2"/>
        <v>1.191151446398185</v>
      </c>
      <c r="F14" s="44">
        <v>22</v>
      </c>
      <c r="G14" s="44">
        <v>12</v>
      </c>
      <c r="H14" s="141">
        <f t="shared" si="1"/>
        <v>0.5454545454545454</v>
      </c>
      <c r="I14" s="145">
        <f t="shared" si="3"/>
        <v>0.6904487917146144</v>
      </c>
      <c r="J14" s="147">
        <v>19428</v>
      </c>
      <c r="K14" s="159">
        <f t="shared" si="4"/>
        <v>0.9762814070351759</v>
      </c>
    </row>
    <row r="15" spans="1:11" s="134" customFormat="1" ht="16.5" customHeight="1">
      <c r="A15" s="22" t="s">
        <v>16</v>
      </c>
      <c r="B15" s="20">
        <v>30</v>
      </c>
      <c r="C15" s="44">
        <v>12</v>
      </c>
      <c r="D15" s="102">
        <f t="shared" si="0"/>
        <v>0.4</v>
      </c>
      <c r="E15" s="138">
        <f t="shared" si="2"/>
        <v>0.930232558139535</v>
      </c>
      <c r="F15" s="44">
        <v>15</v>
      </c>
      <c r="G15" s="44">
        <v>9</v>
      </c>
      <c r="H15" s="141">
        <f t="shared" si="1"/>
        <v>0.6</v>
      </c>
      <c r="I15" s="145">
        <f t="shared" si="3"/>
        <v>0.7594936708860759</v>
      </c>
      <c r="J15" s="147">
        <v>19417</v>
      </c>
      <c r="K15" s="159">
        <f t="shared" si="4"/>
        <v>0.9757286432160804</v>
      </c>
    </row>
    <row r="16" spans="1:11" s="134" customFormat="1" ht="16.5" customHeight="1">
      <c r="A16" s="22" t="s">
        <v>3</v>
      </c>
      <c r="B16" s="20">
        <v>45</v>
      </c>
      <c r="C16" s="44">
        <v>17</v>
      </c>
      <c r="D16" s="102">
        <f t="shared" si="0"/>
        <v>0.37777777777777777</v>
      </c>
      <c r="E16" s="138">
        <f t="shared" si="2"/>
        <v>0.8785529715762274</v>
      </c>
      <c r="F16" s="44">
        <v>21</v>
      </c>
      <c r="G16" s="44">
        <v>13</v>
      </c>
      <c r="H16" s="141">
        <f t="shared" si="1"/>
        <v>0.6190476190476191</v>
      </c>
      <c r="I16" s="145">
        <f t="shared" si="3"/>
        <v>0.7836045810729355</v>
      </c>
      <c r="J16" s="147">
        <v>14804</v>
      </c>
      <c r="K16" s="159">
        <f t="shared" si="4"/>
        <v>0.7439195979899498</v>
      </c>
    </row>
    <row r="17" spans="1:11" s="134" customFormat="1" ht="16.5" customHeight="1">
      <c r="A17" s="22" t="s">
        <v>22</v>
      </c>
      <c r="B17" s="20">
        <v>90</v>
      </c>
      <c r="C17" s="44">
        <v>49</v>
      </c>
      <c r="D17" s="102">
        <f t="shared" si="0"/>
        <v>0.5444444444444444</v>
      </c>
      <c r="E17" s="138">
        <f t="shared" si="2"/>
        <v>1.2661498708010335</v>
      </c>
      <c r="F17" s="44">
        <v>38</v>
      </c>
      <c r="G17" s="44">
        <v>29</v>
      </c>
      <c r="H17" s="141">
        <f t="shared" si="1"/>
        <v>0.7631578947368421</v>
      </c>
      <c r="I17" s="145">
        <f t="shared" si="3"/>
        <v>0.966022651565623</v>
      </c>
      <c r="J17" s="147">
        <v>18710</v>
      </c>
      <c r="K17" s="159">
        <f t="shared" si="4"/>
        <v>0.9402010050251256</v>
      </c>
    </row>
    <row r="18" spans="1:11" s="134" customFormat="1" ht="16.5" customHeight="1">
      <c r="A18" s="22" t="s">
        <v>25</v>
      </c>
      <c r="B18" s="20">
        <v>41</v>
      </c>
      <c r="C18" s="44">
        <v>25</v>
      </c>
      <c r="D18" s="102">
        <f t="shared" si="0"/>
        <v>0.6097560975609756</v>
      </c>
      <c r="E18" s="138">
        <f t="shared" si="2"/>
        <v>1.4180374361883155</v>
      </c>
      <c r="F18" s="44">
        <v>27</v>
      </c>
      <c r="G18" s="44">
        <v>20</v>
      </c>
      <c r="H18" s="141">
        <f t="shared" si="1"/>
        <v>0.7407407407407407</v>
      </c>
      <c r="I18" s="145">
        <f t="shared" si="3"/>
        <v>0.9376465072667604</v>
      </c>
      <c r="J18" s="147">
        <v>22604</v>
      </c>
      <c r="K18" s="159">
        <f t="shared" si="4"/>
        <v>1.1358793969849246</v>
      </c>
    </row>
    <row r="19" spans="1:11" s="134" customFormat="1" ht="16.5" customHeight="1">
      <c r="A19" s="22" t="s">
        <v>1</v>
      </c>
      <c r="B19" s="20">
        <v>60</v>
      </c>
      <c r="C19" s="44">
        <v>30</v>
      </c>
      <c r="D19" s="102">
        <f t="shared" si="0"/>
        <v>0.5</v>
      </c>
      <c r="E19" s="138">
        <f t="shared" si="2"/>
        <v>1.1627906976744187</v>
      </c>
      <c r="F19" s="44">
        <v>33</v>
      </c>
      <c r="G19" s="44">
        <v>23</v>
      </c>
      <c r="H19" s="141">
        <f t="shared" si="1"/>
        <v>0.696969696969697</v>
      </c>
      <c r="I19" s="145">
        <f t="shared" si="3"/>
        <v>0.8822401227464519</v>
      </c>
      <c r="J19" s="147">
        <v>24019</v>
      </c>
      <c r="K19" s="159">
        <f t="shared" si="4"/>
        <v>1.2069849246231157</v>
      </c>
    </row>
    <row r="20" spans="1:11" s="134" customFormat="1" ht="16.5" customHeight="1">
      <c r="A20" s="22" t="s">
        <v>2</v>
      </c>
      <c r="B20" s="20">
        <v>57</v>
      </c>
      <c r="C20" s="44">
        <v>29</v>
      </c>
      <c r="D20" s="102">
        <f t="shared" si="0"/>
        <v>0.5087719298245614</v>
      </c>
      <c r="E20" s="138">
        <f t="shared" si="2"/>
        <v>1.1831905344757243</v>
      </c>
      <c r="F20" s="44">
        <v>31</v>
      </c>
      <c r="G20" s="44">
        <v>24</v>
      </c>
      <c r="H20" s="141">
        <f t="shared" si="1"/>
        <v>0.7741935483870968</v>
      </c>
      <c r="I20" s="145">
        <f t="shared" si="3"/>
        <v>0.9799918334013883</v>
      </c>
      <c r="J20" s="147">
        <v>33080</v>
      </c>
      <c r="K20" s="159">
        <f t="shared" si="4"/>
        <v>1.6623115577889447</v>
      </c>
    </row>
    <row r="21" spans="1:11" s="134" customFormat="1" ht="16.5" customHeight="1">
      <c r="A21" s="22" t="s">
        <v>17</v>
      </c>
      <c r="B21" s="20">
        <v>62</v>
      </c>
      <c r="C21" s="44">
        <v>39</v>
      </c>
      <c r="D21" s="102">
        <f t="shared" si="0"/>
        <v>0.6290322580645161</v>
      </c>
      <c r="E21" s="138">
        <f t="shared" si="2"/>
        <v>1.4628657164291072</v>
      </c>
      <c r="F21" s="44">
        <v>34</v>
      </c>
      <c r="G21" s="44">
        <v>30</v>
      </c>
      <c r="H21" s="141">
        <f t="shared" si="1"/>
        <v>0.8823529411764706</v>
      </c>
      <c r="I21" s="145">
        <f t="shared" si="3"/>
        <v>1.1169024571854058</v>
      </c>
      <c r="J21" s="147">
        <v>19810</v>
      </c>
      <c r="K21" s="159">
        <f t="shared" si="4"/>
        <v>0.9954773869346734</v>
      </c>
    </row>
    <row r="22" spans="1:11" s="134" customFormat="1" ht="16.5" customHeight="1">
      <c r="A22" s="22" t="s">
        <v>23</v>
      </c>
      <c r="B22" s="20">
        <v>36</v>
      </c>
      <c r="C22" s="44">
        <v>15</v>
      </c>
      <c r="D22" s="102">
        <f t="shared" si="0"/>
        <v>0.4166666666666667</v>
      </c>
      <c r="E22" s="138">
        <f t="shared" si="2"/>
        <v>0.9689922480620156</v>
      </c>
      <c r="F22" s="44">
        <v>14</v>
      </c>
      <c r="G22" s="44">
        <v>9</v>
      </c>
      <c r="H22" s="141">
        <f t="shared" si="1"/>
        <v>0.6428571428571429</v>
      </c>
      <c r="I22" s="145">
        <f t="shared" si="3"/>
        <v>0.81374321880651</v>
      </c>
      <c r="J22" s="147">
        <v>9215</v>
      </c>
      <c r="K22" s="159">
        <f t="shared" si="4"/>
        <v>0.46306532663316585</v>
      </c>
    </row>
    <row r="23" spans="1:11" s="134" customFormat="1" ht="16.5" customHeight="1" thickBot="1">
      <c r="A23" s="23" t="s">
        <v>97</v>
      </c>
      <c r="B23" s="24">
        <v>73</v>
      </c>
      <c r="C23" s="59">
        <v>25</v>
      </c>
      <c r="D23" s="103">
        <f t="shared" si="0"/>
        <v>0.3424657534246575</v>
      </c>
      <c r="E23" s="138">
        <f t="shared" si="2"/>
        <v>0.7964319847085058</v>
      </c>
      <c r="F23" s="47">
        <v>37</v>
      </c>
      <c r="G23" s="63">
        <v>25</v>
      </c>
      <c r="H23" s="142">
        <f t="shared" si="1"/>
        <v>0.6756756756756757</v>
      </c>
      <c r="I23" s="145">
        <f t="shared" si="3"/>
        <v>0.8552856654122476</v>
      </c>
      <c r="J23" s="148">
        <v>20304</v>
      </c>
      <c r="K23" s="159">
        <f t="shared" si="4"/>
        <v>1.0203015075376884</v>
      </c>
    </row>
    <row r="24" spans="1:11" s="136" customFormat="1" ht="16.5" customHeight="1" thickBot="1">
      <c r="A24" s="26" t="s">
        <v>6</v>
      </c>
      <c r="B24" s="27">
        <v>853</v>
      </c>
      <c r="C24" s="60">
        <v>419</v>
      </c>
      <c r="D24" s="104">
        <f t="shared" si="0"/>
        <v>0.4912075029308324</v>
      </c>
      <c r="E24" s="33">
        <f>+D24/0.43</f>
        <v>1.1423430300717032</v>
      </c>
      <c r="F24" s="48">
        <v>410</v>
      </c>
      <c r="G24" s="48">
        <v>292</v>
      </c>
      <c r="H24" s="143">
        <f t="shared" si="1"/>
        <v>0.7121951219512195</v>
      </c>
      <c r="I24" s="34">
        <f>+H24/0.79</f>
        <v>0.9015128125964803</v>
      </c>
      <c r="J24" s="149">
        <v>20470</v>
      </c>
      <c r="K24" s="161">
        <f>+J24/19900</f>
        <v>1.028643216080402</v>
      </c>
    </row>
    <row r="25" spans="1:13" s="136" customFormat="1" ht="16.5" customHeight="1">
      <c r="A25" s="206" t="s">
        <v>107</v>
      </c>
      <c r="B25" s="207"/>
      <c r="C25" s="207"/>
      <c r="D25" s="207"/>
      <c r="E25" s="207"/>
      <c r="F25" s="207"/>
      <c r="G25" s="207"/>
      <c r="H25" s="207"/>
      <c r="I25" s="207"/>
      <c r="J25" s="207"/>
      <c r="K25" s="208"/>
      <c r="L25" s="154"/>
      <c r="M25" s="135"/>
    </row>
    <row r="26" spans="1:11" s="137" customFormat="1" ht="123" customHeight="1" thickBot="1">
      <c r="A26" s="190" t="str">
        <f>+'2 - Job Seeker'!A26:K26</f>
        <v>EE Rate Base:  Job Seekers who exited during the cohort period excluding those who were employed at registration or who left for medical or institutionalized reasons.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EE Number:  Job Seekers in the EE Rate Base who are employed in the first quarter after their exit quarter.
ER Rate Base:  Job Seekers who exited during the cohort period and who are employed in the first quarter after their exit quarter.
ER Number:  Job Seekers in the Employment Retention Rate Base who are employed in both the second and third quarters after the exit quarter.
Average Earnings:   The average of the 2nd quarter earnings and of the 3rd quarter earnings after the exit quarter of those Job Seekers who exited during the cohort period and who have a wage match in the first, second and third quarters after their exit quarter.
Performance Data are based on a rolling four quarter period, refer to Tab 13 to see report period cohorts.</v>
      </c>
      <c r="B26" s="191"/>
      <c r="C26" s="191"/>
      <c r="D26" s="191"/>
      <c r="E26" s="191"/>
      <c r="F26" s="191"/>
      <c r="G26" s="191"/>
      <c r="H26" s="191"/>
      <c r="I26" s="191"/>
      <c r="J26" s="191"/>
      <c r="K26" s="192"/>
    </row>
  </sheetData>
  <sheetProtection/>
  <mergeCells count="5">
    <mergeCell ref="A1:K1"/>
    <mergeCell ref="A2:K2"/>
    <mergeCell ref="A3:K3"/>
    <mergeCell ref="A26:K26"/>
    <mergeCell ref="A25:K25"/>
  </mergeCells>
  <printOptions horizontalCentered="1" verticalCentered="1"/>
  <pageMargins left="0.3" right="0.3" top="0.3" bottom="0.3" header="0.12" footer="0.13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6"/>
  <sheetViews>
    <sheetView zoomScalePageLayoutView="0" workbookViewId="0" topLeftCell="A1">
      <selection activeCell="A27" sqref="A27"/>
    </sheetView>
  </sheetViews>
  <sheetFormatPr defaultColWidth="9.140625" defaultRowHeight="12.75"/>
  <cols>
    <col min="1" max="1" width="19.140625" style="35" customWidth="1"/>
    <col min="2" max="4" width="11.7109375" style="35" customWidth="1"/>
    <col min="5" max="5" width="10.8515625" style="35" customWidth="1"/>
    <col min="6" max="8" width="11.7109375" style="35" customWidth="1"/>
    <col min="9" max="9" width="10.8515625" style="35" customWidth="1"/>
    <col min="10" max="10" width="11.57421875" style="35" customWidth="1"/>
    <col min="11" max="11" width="10.8515625" style="35" customWidth="1"/>
    <col min="12" max="12" width="0" style="35" hidden="1" customWidth="1"/>
    <col min="13" max="16384" width="9.140625" style="35" customWidth="1"/>
  </cols>
  <sheetData>
    <row r="1" spans="1:11" ht="19.5" customHeight="1">
      <c r="A1" s="197" t="str">
        <f>'1- Populations in Cohort'!A1</f>
        <v>TAB 10 - LABOR EXCHANGE PERFORMANCE SUMMARY </v>
      </c>
      <c r="B1" s="198"/>
      <c r="C1" s="198"/>
      <c r="D1" s="198"/>
      <c r="E1" s="198"/>
      <c r="F1" s="198"/>
      <c r="G1" s="198"/>
      <c r="H1" s="198"/>
      <c r="I1" s="198"/>
      <c r="J1" s="198"/>
      <c r="K1" s="199"/>
    </row>
    <row r="2" spans="1:11" ht="19.5" customHeight="1" thickBot="1">
      <c r="A2" s="200" t="str">
        <f>'1- Populations in Cohort'!A2</f>
        <v>FY17 QUARTER ENDING DECEMBER 31, 2016</v>
      </c>
      <c r="B2" s="201"/>
      <c r="C2" s="201"/>
      <c r="D2" s="201"/>
      <c r="E2" s="201"/>
      <c r="F2" s="201"/>
      <c r="G2" s="201"/>
      <c r="H2" s="201"/>
      <c r="I2" s="201"/>
      <c r="J2" s="201"/>
      <c r="K2" s="202"/>
    </row>
    <row r="3" spans="1:13" s="132" customFormat="1" ht="19.5" customHeight="1" thickBot="1">
      <c r="A3" s="203" t="s">
        <v>84</v>
      </c>
      <c r="B3" s="204"/>
      <c r="C3" s="204"/>
      <c r="D3" s="204"/>
      <c r="E3" s="204"/>
      <c r="F3" s="204"/>
      <c r="G3" s="204"/>
      <c r="H3" s="204"/>
      <c r="I3" s="204"/>
      <c r="J3" s="204"/>
      <c r="K3" s="205"/>
      <c r="L3" s="131"/>
      <c r="M3" s="130"/>
    </row>
    <row r="4" spans="1:13" s="132" customFormat="1" ht="12.75">
      <c r="A4" s="64" t="s">
        <v>8</v>
      </c>
      <c r="B4" s="72" t="s">
        <v>7</v>
      </c>
      <c r="C4" s="65" t="s">
        <v>9</v>
      </c>
      <c r="D4" s="65" t="s">
        <v>52</v>
      </c>
      <c r="E4" s="66" t="s">
        <v>10</v>
      </c>
      <c r="F4" s="65" t="s">
        <v>11</v>
      </c>
      <c r="G4" s="65" t="s">
        <v>12</v>
      </c>
      <c r="H4" s="65" t="s">
        <v>82</v>
      </c>
      <c r="I4" s="65" t="s">
        <v>13</v>
      </c>
      <c r="J4" s="71" t="s">
        <v>65</v>
      </c>
      <c r="K4" s="67" t="s">
        <v>14</v>
      </c>
      <c r="L4" s="133"/>
      <c r="M4" s="133"/>
    </row>
    <row r="5" spans="1:11" s="134" customFormat="1" ht="12.75">
      <c r="A5" s="54" t="s">
        <v>28</v>
      </c>
      <c r="B5" s="50" t="s">
        <v>31</v>
      </c>
      <c r="C5" s="51" t="s">
        <v>31</v>
      </c>
      <c r="D5" s="51" t="s">
        <v>31</v>
      </c>
      <c r="E5" s="52" t="s">
        <v>81</v>
      </c>
      <c r="F5" s="51" t="s">
        <v>32</v>
      </c>
      <c r="G5" s="51" t="s">
        <v>32</v>
      </c>
      <c r="H5" s="51" t="s">
        <v>32</v>
      </c>
      <c r="I5" s="51" t="s">
        <v>81</v>
      </c>
      <c r="J5" s="80" t="s">
        <v>80</v>
      </c>
      <c r="K5" s="150" t="s">
        <v>81</v>
      </c>
    </row>
    <row r="6" spans="1:11" s="134" customFormat="1" ht="12.75">
      <c r="A6" s="54" t="s">
        <v>29</v>
      </c>
      <c r="B6" s="50" t="s">
        <v>32</v>
      </c>
      <c r="C6" s="51" t="s">
        <v>32</v>
      </c>
      <c r="D6" s="51" t="s">
        <v>32</v>
      </c>
      <c r="E6" s="52" t="s">
        <v>62</v>
      </c>
      <c r="F6" s="51" t="s">
        <v>34</v>
      </c>
      <c r="G6" s="51" t="s">
        <v>34</v>
      </c>
      <c r="H6" s="51" t="s">
        <v>34</v>
      </c>
      <c r="I6" s="51" t="s">
        <v>62</v>
      </c>
      <c r="J6" s="80" t="s">
        <v>35</v>
      </c>
      <c r="K6" s="151" t="s">
        <v>62</v>
      </c>
    </row>
    <row r="7" spans="1:11" s="134" customFormat="1" ht="13.5" thickBot="1">
      <c r="A7" s="32" t="s">
        <v>30</v>
      </c>
      <c r="B7" s="28" t="s">
        <v>33</v>
      </c>
      <c r="C7" s="29" t="s">
        <v>38</v>
      </c>
      <c r="D7" s="29" t="s">
        <v>39</v>
      </c>
      <c r="E7" s="30" t="s">
        <v>66</v>
      </c>
      <c r="F7" s="29" t="s">
        <v>33</v>
      </c>
      <c r="G7" s="29" t="s">
        <v>37</v>
      </c>
      <c r="H7" s="29" t="s">
        <v>39</v>
      </c>
      <c r="I7" s="29" t="s">
        <v>66</v>
      </c>
      <c r="J7" s="31" t="s">
        <v>85</v>
      </c>
      <c r="K7" s="151" t="s">
        <v>66</v>
      </c>
    </row>
    <row r="8" spans="1:11" s="134" customFormat="1" ht="16.5" customHeight="1">
      <c r="A8" s="55" t="s">
        <v>19</v>
      </c>
      <c r="B8" s="20">
        <v>15</v>
      </c>
      <c r="C8" s="44">
        <v>9</v>
      </c>
      <c r="D8" s="101">
        <f aca="true" t="shared" si="0" ref="D8:D24">+C8/B8</f>
        <v>0.6</v>
      </c>
      <c r="E8" s="138">
        <f>+D8/0.43</f>
        <v>1.3953488372093024</v>
      </c>
      <c r="F8" s="44">
        <v>6</v>
      </c>
      <c r="G8" s="61">
        <v>4</v>
      </c>
      <c r="H8" s="140">
        <f aca="true" t="shared" si="1" ref="H8:H24">+G8/F8</f>
        <v>0.6666666666666666</v>
      </c>
      <c r="I8" s="144">
        <f>+H8/0.79</f>
        <v>0.8438818565400843</v>
      </c>
      <c r="J8" s="146">
        <v>17700</v>
      </c>
      <c r="K8" s="158">
        <f>+J8/19000</f>
        <v>0.9315789473684211</v>
      </c>
    </row>
    <row r="9" spans="1:11" s="134" customFormat="1" ht="16.5" customHeight="1">
      <c r="A9" s="22" t="s">
        <v>0</v>
      </c>
      <c r="B9" s="20">
        <v>26</v>
      </c>
      <c r="C9" s="44">
        <v>18</v>
      </c>
      <c r="D9" s="102">
        <f t="shared" si="0"/>
        <v>0.6923076923076923</v>
      </c>
      <c r="E9" s="138">
        <f>+D9/0.43</f>
        <v>1.6100178890876564</v>
      </c>
      <c r="F9" s="44">
        <v>8</v>
      </c>
      <c r="G9" s="62">
        <v>4</v>
      </c>
      <c r="H9" s="141">
        <f t="shared" si="1"/>
        <v>0.5</v>
      </c>
      <c r="I9" s="145">
        <f>+H9/0.79</f>
        <v>0.6329113924050632</v>
      </c>
      <c r="J9" s="147">
        <v>15743</v>
      </c>
      <c r="K9" s="159">
        <f>+J9/19000</f>
        <v>0.8285789473684211</v>
      </c>
    </row>
    <row r="10" spans="1:11" s="134" customFormat="1" ht="16.5" customHeight="1">
      <c r="A10" s="22" t="s">
        <v>20</v>
      </c>
      <c r="B10" s="20">
        <v>61</v>
      </c>
      <c r="C10" s="44">
        <v>33</v>
      </c>
      <c r="D10" s="102">
        <f>IF(B10&gt;0,(C10/B10),0)</f>
        <v>0.5409836065573771</v>
      </c>
      <c r="E10" s="138">
        <f aca="true" t="shared" si="2" ref="E10:E23">+D10/0.43</f>
        <v>1.2581014105985513</v>
      </c>
      <c r="F10" s="44">
        <v>24</v>
      </c>
      <c r="G10" s="44">
        <v>20</v>
      </c>
      <c r="H10" s="141">
        <f>IF(F10&gt;1,G10/F10,0)</f>
        <v>0.8333333333333334</v>
      </c>
      <c r="I10" s="145">
        <f aca="true" t="shared" si="3" ref="I10:I23">+H10/0.79</f>
        <v>1.0548523206751055</v>
      </c>
      <c r="J10" s="147">
        <v>14487</v>
      </c>
      <c r="K10" s="159">
        <f aca="true" t="shared" si="4" ref="K10:K23">+J10/19000</f>
        <v>0.7624736842105263</v>
      </c>
    </row>
    <row r="11" spans="1:11" s="134" customFormat="1" ht="16.5" customHeight="1">
      <c r="A11" s="22" t="s">
        <v>21</v>
      </c>
      <c r="B11" s="20">
        <v>14</v>
      </c>
      <c r="C11" s="44">
        <v>8</v>
      </c>
      <c r="D11" s="102">
        <f>IF(B11&gt;0,(C11/B11),0)</f>
        <v>0.5714285714285714</v>
      </c>
      <c r="E11" s="138">
        <f t="shared" si="2"/>
        <v>1.3289036544850499</v>
      </c>
      <c r="F11" s="44">
        <v>9</v>
      </c>
      <c r="G11" s="44">
        <v>2</v>
      </c>
      <c r="H11" s="141">
        <f>IF(F11&gt;0,(G11/F11),0)</f>
        <v>0.2222222222222222</v>
      </c>
      <c r="I11" s="145">
        <f t="shared" si="3"/>
        <v>0.2812939521800281</v>
      </c>
      <c r="J11" s="147">
        <v>40173</v>
      </c>
      <c r="K11" s="159">
        <f t="shared" si="4"/>
        <v>2.1143684210526317</v>
      </c>
    </row>
    <row r="12" spans="1:11" s="134" customFormat="1" ht="16.5" customHeight="1">
      <c r="A12" s="22" t="s">
        <v>4</v>
      </c>
      <c r="B12" s="20">
        <v>19</v>
      </c>
      <c r="C12" s="44">
        <v>5</v>
      </c>
      <c r="D12" s="102">
        <f>IF(B12&gt;0,(C12/B12),0)</f>
        <v>0.2631578947368421</v>
      </c>
      <c r="E12" s="138">
        <f t="shared" si="2"/>
        <v>0.6119951040391677</v>
      </c>
      <c r="F12" s="44">
        <v>3</v>
      </c>
      <c r="G12" s="44">
        <v>2</v>
      </c>
      <c r="H12" s="141">
        <f>IF(F12&gt;0,(G12/F12),0)</f>
        <v>0.6666666666666666</v>
      </c>
      <c r="I12" s="145">
        <f t="shared" si="3"/>
        <v>0.8438818565400843</v>
      </c>
      <c r="J12" s="147">
        <v>13421</v>
      </c>
      <c r="K12" s="159">
        <f t="shared" si="4"/>
        <v>0.7063684210526315</v>
      </c>
    </row>
    <row r="13" spans="1:11" s="134" customFormat="1" ht="16.5" customHeight="1">
      <c r="A13" s="22" t="s">
        <v>18</v>
      </c>
      <c r="B13" s="20">
        <v>69</v>
      </c>
      <c r="C13" s="44">
        <v>30</v>
      </c>
      <c r="D13" s="102">
        <f t="shared" si="0"/>
        <v>0.43478260869565216</v>
      </c>
      <c r="E13" s="138">
        <f t="shared" si="2"/>
        <v>1.0111223458038423</v>
      </c>
      <c r="F13" s="44">
        <v>38</v>
      </c>
      <c r="G13" s="44">
        <v>28</v>
      </c>
      <c r="H13" s="141">
        <f t="shared" si="1"/>
        <v>0.7368421052631579</v>
      </c>
      <c r="I13" s="145">
        <f t="shared" si="3"/>
        <v>0.9327115256495668</v>
      </c>
      <c r="J13" s="147">
        <v>21099</v>
      </c>
      <c r="K13" s="159">
        <f t="shared" si="4"/>
        <v>1.1104736842105263</v>
      </c>
    </row>
    <row r="14" spans="1:11" s="134" customFormat="1" ht="16.5" customHeight="1">
      <c r="A14" s="19" t="s">
        <v>5</v>
      </c>
      <c r="B14" s="20">
        <v>34</v>
      </c>
      <c r="C14" s="44">
        <v>17</v>
      </c>
      <c r="D14" s="102">
        <f>IF(B14&gt;0,(C14/B14),0)</f>
        <v>0.5</v>
      </c>
      <c r="E14" s="138">
        <f t="shared" si="2"/>
        <v>1.1627906976744187</v>
      </c>
      <c r="F14" s="44">
        <v>20</v>
      </c>
      <c r="G14" s="44">
        <v>10</v>
      </c>
      <c r="H14" s="141">
        <f t="shared" si="1"/>
        <v>0.5</v>
      </c>
      <c r="I14" s="145">
        <f t="shared" si="3"/>
        <v>0.6329113924050632</v>
      </c>
      <c r="J14" s="147">
        <v>20299</v>
      </c>
      <c r="K14" s="159">
        <f t="shared" si="4"/>
        <v>1.0683684210526316</v>
      </c>
    </row>
    <row r="15" spans="1:11" s="134" customFormat="1" ht="16.5" customHeight="1">
      <c r="A15" s="22" t="s">
        <v>16</v>
      </c>
      <c r="B15" s="20">
        <v>18</v>
      </c>
      <c r="C15" s="44">
        <v>7</v>
      </c>
      <c r="D15" s="102">
        <f>IF(B15&gt;0,C15/B15,0)</f>
        <v>0.3888888888888889</v>
      </c>
      <c r="E15" s="138">
        <f t="shared" si="2"/>
        <v>0.9043927648578811</v>
      </c>
      <c r="F15" s="44">
        <v>12</v>
      </c>
      <c r="G15" s="44">
        <v>6</v>
      </c>
      <c r="H15" s="141">
        <f>IF(F15&gt;0,G15/F15,0)</f>
        <v>0.5</v>
      </c>
      <c r="I15" s="145">
        <f t="shared" si="3"/>
        <v>0.6329113924050632</v>
      </c>
      <c r="J15" s="147">
        <v>18961</v>
      </c>
      <c r="K15" s="159">
        <f t="shared" si="4"/>
        <v>0.9979473684210526</v>
      </c>
    </row>
    <row r="16" spans="1:11" s="134" customFormat="1" ht="16.5" customHeight="1">
      <c r="A16" s="22" t="s">
        <v>3</v>
      </c>
      <c r="B16" s="20">
        <v>36</v>
      </c>
      <c r="C16" s="44">
        <v>16</v>
      </c>
      <c r="D16" s="102">
        <f t="shared" si="0"/>
        <v>0.4444444444444444</v>
      </c>
      <c r="E16" s="138">
        <f t="shared" si="2"/>
        <v>1.0335917312661498</v>
      </c>
      <c r="F16" s="44">
        <v>18</v>
      </c>
      <c r="G16" s="44">
        <v>11</v>
      </c>
      <c r="H16" s="141">
        <f t="shared" si="1"/>
        <v>0.6111111111111112</v>
      </c>
      <c r="I16" s="145">
        <f t="shared" si="3"/>
        <v>0.7735583684950774</v>
      </c>
      <c r="J16" s="147">
        <v>15129</v>
      </c>
      <c r="K16" s="159">
        <f t="shared" si="4"/>
        <v>0.7962631578947369</v>
      </c>
    </row>
    <row r="17" spans="1:11" s="134" customFormat="1" ht="16.5" customHeight="1">
      <c r="A17" s="22" t="s">
        <v>22</v>
      </c>
      <c r="B17" s="20">
        <v>59</v>
      </c>
      <c r="C17" s="44">
        <v>36</v>
      </c>
      <c r="D17" s="102">
        <f t="shared" si="0"/>
        <v>0.6101694915254238</v>
      </c>
      <c r="E17" s="138">
        <f t="shared" si="2"/>
        <v>1.4189988175009856</v>
      </c>
      <c r="F17" s="44">
        <v>29</v>
      </c>
      <c r="G17" s="44">
        <v>23</v>
      </c>
      <c r="H17" s="141">
        <f>IF(F17&gt;0,(G17/F17),0)</f>
        <v>0.7931034482758621</v>
      </c>
      <c r="I17" s="145">
        <f t="shared" si="3"/>
        <v>1.003928415539066</v>
      </c>
      <c r="J17" s="147">
        <v>17706</v>
      </c>
      <c r="K17" s="159">
        <f t="shared" si="4"/>
        <v>0.9318947368421052</v>
      </c>
    </row>
    <row r="18" spans="1:11" s="134" customFormat="1" ht="16.5" customHeight="1">
      <c r="A18" s="22" t="s">
        <v>25</v>
      </c>
      <c r="B18" s="20">
        <v>38</v>
      </c>
      <c r="C18" s="44">
        <v>23</v>
      </c>
      <c r="D18" s="102">
        <f>IF(B18&gt;0,(C18/B18),0)</f>
        <v>0.6052631578947368</v>
      </c>
      <c r="E18" s="138">
        <f t="shared" si="2"/>
        <v>1.4075887392900857</v>
      </c>
      <c r="F18" s="44">
        <v>23</v>
      </c>
      <c r="G18" s="44">
        <v>18</v>
      </c>
      <c r="H18" s="141">
        <f>IF(F18&gt;0,(G18/F18),0)</f>
        <v>0.782608695652174</v>
      </c>
      <c r="I18" s="145">
        <f t="shared" si="3"/>
        <v>0.9906439185470556</v>
      </c>
      <c r="J18" s="147">
        <v>23853</v>
      </c>
      <c r="K18" s="159">
        <f t="shared" si="4"/>
        <v>1.255421052631579</v>
      </c>
    </row>
    <row r="19" spans="1:11" s="134" customFormat="1" ht="16.5" customHeight="1">
      <c r="A19" s="22" t="s">
        <v>1</v>
      </c>
      <c r="B19" s="20">
        <v>36</v>
      </c>
      <c r="C19" s="44">
        <v>19</v>
      </c>
      <c r="D19" s="102">
        <f t="shared" si="0"/>
        <v>0.5277777777777778</v>
      </c>
      <c r="E19" s="138">
        <f t="shared" si="2"/>
        <v>1.227390180878553</v>
      </c>
      <c r="F19" s="44">
        <v>25</v>
      </c>
      <c r="G19" s="44">
        <v>18</v>
      </c>
      <c r="H19" s="141">
        <f t="shared" si="1"/>
        <v>0.72</v>
      </c>
      <c r="I19" s="145">
        <f t="shared" si="3"/>
        <v>0.9113924050632911</v>
      </c>
      <c r="J19" s="147">
        <v>26094</v>
      </c>
      <c r="K19" s="159">
        <f t="shared" si="4"/>
        <v>1.3733684210526316</v>
      </c>
    </row>
    <row r="20" spans="1:11" s="134" customFormat="1" ht="16.5" customHeight="1">
      <c r="A20" s="22" t="s">
        <v>2</v>
      </c>
      <c r="B20" s="20">
        <v>40</v>
      </c>
      <c r="C20" s="44">
        <v>21</v>
      </c>
      <c r="D20" s="102">
        <f t="shared" si="0"/>
        <v>0.525</v>
      </c>
      <c r="E20" s="138">
        <f t="shared" si="2"/>
        <v>1.2209302325581397</v>
      </c>
      <c r="F20" s="44">
        <v>24</v>
      </c>
      <c r="G20" s="44">
        <v>18</v>
      </c>
      <c r="H20" s="141">
        <f t="shared" si="1"/>
        <v>0.75</v>
      </c>
      <c r="I20" s="145">
        <f t="shared" si="3"/>
        <v>0.9493670886075949</v>
      </c>
      <c r="J20" s="147">
        <v>27160</v>
      </c>
      <c r="K20" s="159">
        <f t="shared" si="4"/>
        <v>1.4294736842105262</v>
      </c>
    </row>
    <row r="21" spans="1:11" s="134" customFormat="1" ht="16.5" customHeight="1">
      <c r="A21" s="22" t="s">
        <v>17</v>
      </c>
      <c r="B21" s="20">
        <v>53</v>
      </c>
      <c r="C21" s="44">
        <v>34</v>
      </c>
      <c r="D21" s="102">
        <f t="shared" si="0"/>
        <v>0.6415094339622641</v>
      </c>
      <c r="E21" s="138">
        <f t="shared" si="2"/>
        <v>1.491882404563405</v>
      </c>
      <c r="F21" s="44">
        <v>31</v>
      </c>
      <c r="G21" s="44">
        <v>27</v>
      </c>
      <c r="H21" s="141">
        <f t="shared" si="1"/>
        <v>0.8709677419354839</v>
      </c>
      <c r="I21" s="145">
        <f t="shared" si="3"/>
        <v>1.1024908125765618</v>
      </c>
      <c r="J21" s="147">
        <v>19823</v>
      </c>
      <c r="K21" s="159">
        <f t="shared" si="4"/>
        <v>1.0433157894736842</v>
      </c>
    </row>
    <row r="22" spans="1:11" s="134" customFormat="1" ht="16.5" customHeight="1">
      <c r="A22" s="22" t="s">
        <v>23</v>
      </c>
      <c r="B22" s="20">
        <v>28</v>
      </c>
      <c r="C22" s="44">
        <v>11</v>
      </c>
      <c r="D22" s="102">
        <f t="shared" si="0"/>
        <v>0.39285714285714285</v>
      </c>
      <c r="E22" s="138">
        <f t="shared" si="2"/>
        <v>0.9136212624584718</v>
      </c>
      <c r="F22" s="44">
        <v>10</v>
      </c>
      <c r="G22" s="44">
        <v>6</v>
      </c>
      <c r="H22" s="141">
        <f t="shared" si="1"/>
        <v>0.6</v>
      </c>
      <c r="I22" s="145">
        <f t="shared" si="3"/>
        <v>0.7594936708860759</v>
      </c>
      <c r="J22" s="147">
        <v>9064</v>
      </c>
      <c r="K22" s="159">
        <f t="shared" si="4"/>
        <v>0.4770526315789474</v>
      </c>
    </row>
    <row r="23" spans="1:11" s="134" customFormat="1" ht="16.5" customHeight="1" thickBot="1">
      <c r="A23" s="23" t="s">
        <v>97</v>
      </c>
      <c r="B23" s="24">
        <v>59</v>
      </c>
      <c r="C23" s="59">
        <v>19</v>
      </c>
      <c r="D23" s="103">
        <f t="shared" si="0"/>
        <v>0.3220338983050847</v>
      </c>
      <c r="E23" s="138">
        <f t="shared" si="2"/>
        <v>0.7489160425699645</v>
      </c>
      <c r="F23" s="47">
        <v>29</v>
      </c>
      <c r="G23" s="63">
        <v>19</v>
      </c>
      <c r="H23" s="142">
        <f t="shared" si="1"/>
        <v>0.6551724137931034</v>
      </c>
      <c r="I23" s="145">
        <f t="shared" si="3"/>
        <v>0.8293321693583587</v>
      </c>
      <c r="J23" s="148">
        <v>18389</v>
      </c>
      <c r="K23" s="159">
        <f t="shared" si="4"/>
        <v>0.967842105263158</v>
      </c>
    </row>
    <row r="24" spans="1:11" s="136" customFormat="1" ht="16.5" customHeight="1" thickBot="1">
      <c r="A24" s="26" t="s">
        <v>6</v>
      </c>
      <c r="B24" s="27">
        <v>630</v>
      </c>
      <c r="C24" s="60">
        <v>319</v>
      </c>
      <c r="D24" s="104">
        <f t="shared" si="0"/>
        <v>0.5063492063492063</v>
      </c>
      <c r="E24" s="33">
        <f>+D24/0.43</f>
        <v>1.1775562938353636</v>
      </c>
      <c r="F24" s="48">
        <v>322</v>
      </c>
      <c r="G24" s="48">
        <v>228</v>
      </c>
      <c r="H24" s="143">
        <f t="shared" si="1"/>
        <v>0.7080745341614907</v>
      </c>
      <c r="I24" s="34">
        <f>+H24/0.79</f>
        <v>0.8962968786854312</v>
      </c>
      <c r="J24" s="149">
        <v>20332</v>
      </c>
      <c r="K24" s="161">
        <f>+J24/19000</f>
        <v>1.0701052631578947</v>
      </c>
    </row>
    <row r="25" spans="1:13" s="136" customFormat="1" ht="16.5" customHeight="1">
      <c r="A25" s="206" t="s">
        <v>108</v>
      </c>
      <c r="B25" s="207"/>
      <c r="C25" s="207"/>
      <c r="D25" s="207"/>
      <c r="E25" s="207"/>
      <c r="F25" s="207"/>
      <c r="G25" s="207"/>
      <c r="H25" s="207"/>
      <c r="I25" s="207"/>
      <c r="J25" s="207"/>
      <c r="K25" s="208"/>
      <c r="L25" s="154"/>
      <c r="M25" s="135"/>
    </row>
    <row r="26" spans="1:11" s="137" customFormat="1" ht="123" customHeight="1" thickBot="1">
      <c r="A26" s="190" t="str">
        <f>+'2 - Job Seeker'!A26:K26</f>
        <v>EE Rate Base:  Job Seekers who exited during the cohort period excluding those who were employed at registration or who left for medical or institutionalized reasons.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EE Number:  Job Seekers in the EE Rate Base who are employed in the first quarter after their exit quarter.
ER Rate Base:  Job Seekers who exited during the cohort period and who are employed in the first quarter after their exit quarter.
ER Number:  Job Seekers in the Employment Retention Rate Base who are employed in both the second and third quarters after the exit quarter.
Average Earnings:   The average of the 2nd quarter earnings and of the 3rd quarter earnings after the exit quarter of those Job Seekers who exited during the cohort period and who have a wage match in the first, second and third quarters after their exit quarter.
Performance Data are based on a rolling four quarter period, refer to Tab 13 to see report period cohorts.</v>
      </c>
      <c r="B26" s="191"/>
      <c r="C26" s="191"/>
      <c r="D26" s="191"/>
      <c r="E26" s="191"/>
      <c r="F26" s="191"/>
      <c r="G26" s="191"/>
      <c r="H26" s="191"/>
      <c r="I26" s="191"/>
      <c r="J26" s="191"/>
      <c r="K26" s="192"/>
    </row>
  </sheetData>
  <sheetProtection/>
  <mergeCells count="5">
    <mergeCell ref="A1:K1"/>
    <mergeCell ref="A2:K2"/>
    <mergeCell ref="A3:K3"/>
    <mergeCell ref="A26:K26"/>
    <mergeCell ref="A25:K25"/>
  </mergeCells>
  <printOptions horizontalCentered="1" verticalCentered="1"/>
  <pageMargins left="0.3" right="0.3" top="0.3" bottom="0.3" header="0.12" footer="0.13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7"/>
  <sheetViews>
    <sheetView tabSelected="1" zoomScalePageLayoutView="0" workbookViewId="0" topLeftCell="A4">
      <selection activeCell="A29" sqref="A29"/>
    </sheetView>
  </sheetViews>
  <sheetFormatPr defaultColWidth="9.140625" defaultRowHeight="12.75"/>
  <cols>
    <col min="1" max="1" width="19.140625" style="35" customWidth="1"/>
    <col min="2" max="12" width="10.421875" style="35" customWidth="1"/>
    <col min="13" max="16384" width="9.140625" style="35" customWidth="1"/>
  </cols>
  <sheetData>
    <row r="1" spans="1:12" ht="19.5" customHeight="1">
      <c r="A1" s="197" t="str">
        <f>+'1- Populations in Cohort'!A1:N1</f>
        <v>TAB 10 - LABOR EXCHANGE PERFORMANCE SUMMARY 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9"/>
    </row>
    <row r="2" spans="1:12" ht="19.5" customHeight="1">
      <c r="A2" s="200" t="str">
        <f>+'1- Populations in Cohort'!A2:N2</f>
        <v>FY17 QUARTER ENDING DECEMBER 31, 2016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2"/>
    </row>
    <row r="3" spans="1:13" s="132" customFormat="1" ht="19.5" customHeight="1" thickBot="1">
      <c r="A3" s="203" t="s">
        <v>110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5"/>
      <c r="M3" s="130"/>
    </row>
    <row r="4" spans="1:14" s="132" customFormat="1" ht="12.75">
      <c r="A4" s="64" t="s">
        <v>8</v>
      </c>
      <c r="B4" s="72" t="s">
        <v>7</v>
      </c>
      <c r="C4" s="65" t="s">
        <v>9</v>
      </c>
      <c r="D4" s="65" t="s">
        <v>52</v>
      </c>
      <c r="E4" s="65" t="s">
        <v>10</v>
      </c>
      <c r="F4" s="66" t="s">
        <v>11</v>
      </c>
      <c r="G4" s="65" t="s">
        <v>12</v>
      </c>
      <c r="H4" s="65" t="s">
        <v>86</v>
      </c>
      <c r="I4" s="65" t="s">
        <v>87</v>
      </c>
      <c r="J4" s="65" t="s">
        <v>65</v>
      </c>
      <c r="K4" s="71" t="s">
        <v>14</v>
      </c>
      <c r="L4" s="67" t="s">
        <v>89</v>
      </c>
      <c r="M4" s="133"/>
      <c r="N4" s="133"/>
    </row>
    <row r="5" spans="1:12" s="134" customFormat="1" ht="12.75">
      <c r="A5" s="54" t="s">
        <v>28</v>
      </c>
      <c r="B5" s="50" t="s">
        <v>31</v>
      </c>
      <c r="C5" s="51" t="s">
        <v>31</v>
      </c>
      <c r="D5" s="51" t="s">
        <v>95</v>
      </c>
      <c r="E5" s="51" t="s">
        <v>81</v>
      </c>
      <c r="F5" s="52" t="s">
        <v>91</v>
      </c>
      <c r="G5" s="51" t="s">
        <v>32</v>
      </c>
      <c r="H5" s="51" t="s">
        <v>32</v>
      </c>
      <c r="I5" s="51" t="s">
        <v>32</v>
      </c>
      <c r="J5" s="51" t="s">
        <v>81</v>
      </c>
      <c r="K5" s="80" t="s">
        <v>80</v>
      </c>
      <c r="L5" s="150" t="s">
        <v>81</v>
      </c>
    </row>
    <row r="6" spans="1:12" s="134" customFormat="1" ht="12.75">
      <c r="A6" s="54" t="s">
        <v>29</v>
      </c>
      <c r="B6" s="50" t="s">
        <v>32</v>
      </c>
      <c r="C6" s="51" t="s">
        <v>32</v>
      </c>
      <c r="D6" s="51" t="s">
        <v>93</v>
      </c>
      <c r="E6" s="51" t="s">
        <v>62</v>
      </c>
      <c r="F6" s="52" t="s">
        <v>93</v>
      </c>
      <c r="G6" s="51" t="s">
        <v>34</v>
      </c>
      <c r="H6" s="51" t="s">
        <v>34</v>
      </c>
      <c r="I6" s="51" t="s">
        <v>34</v>
      </c>
      <c r="J6" s="51" t="s">
        <v>62</v>
      </c>
      <c r="K6" s="80" t="s">
        <v>35</v>
      </c>
      <c r="L6" s="151" t="s">
        <v>62</v>
      </c>
    </row>
    <row r="7" spans="1:12" s="134" customFormat="1" ht="13.5" customHeight="1" thickBot="1">
      <c r="A7" s="32" t="s">
        <v>30</v>
      </c>
      <c r="B7" s="28" t="s">
        <v>33</v>
      </c>
      <c r="C7" s="29" t="s">
        <v>38</v>
      </c>
      <c r="D7" s="29" t="s">
        <v>94</v>
      </c>
      <c r="E7" s="29" t="s">
        <v>90</v>
      </c>
      <c r="F7" s="30" t="s">
        <v>92</v>
      </c>
      <c r="G7" s="29" t="s">
        <v>33</v>
      </c>
      <c r="H7" s="29" t="s">
        <v>37</v>
      </c>
      <c r="I7" s="29" t="s">
        <v>39</v>
      </c>
      <c r="J7" s="29" t="s">
        <v>90</v>
      </c>
      <c r="K7" s="31" t="s">
        <v>36</v>
      </c>
      <c r="L7" s="151" t="s">
        <v>90</v>
      </c>
    </row>
    <row r="8" spans="1:13" s="134" customFormat="1" ht="16.5" customHeight="1">
      <c r="A8" s="55" t="s">
        <v>19</v>
      </c>
      <c r="B8" s="20">
        <v>129</v>
      </c>
      <c r="C8" s="44">
        <v>89</v>
      </c>
      <c r="D8" s="101">
        <v>0.69</v>
      </c>
      <c r="E8" s="162">
        <f>+D8/0.6</f>
        <v>1.15</v>
      </c>
      <c r="F8" s="101">
        <v>0.57</v>
      </c>
      <c r="G8" s="44">
        <v>75</v>
      </c>
      <c r="H8" s="61">
        <v>56</v>
      </c>
      <c r="I8" s="140">
        <f aca="true" t="shared" si="0" ref="I8:I24">+H8/G8</f>
        <v>0.7466666666666667</v>
      </c>
      <c r="J8" s="144">
        <f>+I8/0.79</f>
        <v>0.9451476793248945</v>
      </c>
      <c r="K8" s="146">
        <v>12264</v>
      </c>
      <c r="L8" s="158">
        <f>+K8/19000</f>
        <v>0.6454736842105263</v>
      </c>
      <c r="M8" s="163"/>
    </row>
    <row r="9" spans="1:12" s="134" customFormat="1" ht="16.5" customHeight="1">
      <c r="A9" s="22" t="s">
        <v>0</v>
      </c>
      <c r="B9" s="20">
        <v>98</v>
      </c>
      <c r="C9" s="44">
        <v>66</v>
      </c>
      <c r="D9" s="102">
        <v>0.68</v>
      </c>
      <c r="E9" s="162">
        <f>+D9/0.6</f>
        <v>1.1333333333333335</v>
      </c>
      <c r="F9" s="138">
        <v>0.55</v>
      </c>
      <c r="G9" s="44">
        <v>54</v>
      </c>
      <c r="H9" s="62">
        <v>38</v>
      </c>
      <c r="I9" s="141">
        <f t="shared" si="0"/>
        <v>0.7037037037037037</v>
      </c>
      <c r="J9" s="145">
        <f>+I9/0.79</f>
        <v>0.8907641819034224</v>
      </c>
      <c r="K9" s="147">
        <v>16106</v>
      </c>
      <c r="L9" s="159">
        <f>+K9/19000</f>
        <v>0.8476842105263158</v>
      </c>
    </row>
    <row r="10" spans="1:12" s="134" customFormat="1" ht="16.5" customHeight="1">
      <c r="A10" s="22" t="s">
        <v>20</v>
      </c>
      <c r="B10" s="20">
        <v>223</v>
      </c>
      <c r="C10" s="44">
        <v>153</v>
      </c>
      <c r="D10" s="102">
        <v>0.68</v>
      </c>
      <c r="E10" s="162">
        <f aca="true" t="shared" si="1" ref="E10:E23">+D10/0.6</f>
        <v>1.1333333333333335</v>
      </c>
      <c r="F10" s="138">
        <v>0.57</v>
      </c>
      <c r="G10" s="44">
        <v>176</v>
      </c>
      <c r="H10" s="44">
        <v>151</v>
      </c>
      <c r="I10" s="141">
        <f t="shared" si="0"/>
        <v>0.8579545454545454</v>
      </c>
      <c r="J10" s="145">
        <f aca="true" t="shared" si="2" ref="J10:J23">+I10/0.79</f>
        <v>1.086018411967779</v>
      </c>
      <c r="K10" s="147">
        <v>18471</v>
      </c>
      <c r="L10" s="159">
        <f aca="true" t="shared" si="3" ref="L10:L23">+K10/19000</f>
        <v>0.9721578947368421</v>
      </c>
    </row>
    <row r="11" spans="1:12" s="134" customFormat="1" ht="16.5" customHeight="1">
      <c r="A11" s="22" t="s">
        <v>21</v>
      </c>
      <c r="B11" s="20">
        <v>34</v>
      </c>
      <c r="C11" s="44">
        <v>21</v>
      </c>
      <c r="D11" s="102">
        <v>0.62</v>
      </c>
      <c r="E11" s="162">
        <f t="shared" si="1"/>
        <v>1.0333333333333334</v>
      </c>
      <c r="F11" s="138">
        <v>0.5</v>
      </c>
      <c r="G11" s="44">
        <v>19</v>
      </c>
      <c r="H11" s="44">
        <v>9</v>
      </c>
      <c r="I11" s="141">
        <f t="shared" si="0"/>
        <v>0.47368421052631576</v>
      </c>
      <c r="J11" s="145">
        <f t="shared" si="2"/>
        <v>0.5996002664890072</v>
      </c>
      <c r="K11" s="147">
        <v>18962</v>
      </c>
      <c r="L11" s="159">
        <f t="shared" si="3"/>
        <v>0.998</v>
      </c>
    </row>
    <row r="12" spans="1:12" s="134" customFormat="1" ht="16.5" customHeight="1">
      <c r="A12" s="22" t="s">
        <v>4</v>
      </c>
      <c r="B12" s="20">
        <v>77</v>
      </c>
      <c r="C12" s="44">
        <v>50</v>
      </c>
      <c r="D12" s="102">
        <v>0.64</v>
      </c>
      <c r="E12" s="162">
        <f t="shared" si="1"/>
        <v>1.0666666666666667</v>
      </c>
      <c r="F12" s="138">
        <v>0.52</v>
      </c>
      <c r="G12" s="44">
        <v>60</v>
      </c>
      <c r="H12" s="44">
        <v>50</v>
      </c>
      <c r="I12" s="141">
        <f t="shared" si="0"/>
        <v>0.8333333333333334</v>
      </c>
      <c r="J12" s="145">
        <f t="shared" si="2"/>
        <v>1.0548523206751055</v>
      </c>
      <c r="K12" s="147">
        <v>15036</v>
      </c>
      <c r="L12" s="159">
        <f t="shared" si="3"/>
        <v>0.7913684210526316</v>
      </c>
    </row>
    <row r="13" spans="1:12" s="134" customFormat="1" ht="16.5" customHeight="1">
      <c r="A13" s="22" t="s">
        <v>18</v>
      </c>
      <c r="B13" s="20">
        <v>369</v>
      </c>
      <c r="C13" s="44">
        <v>264</v>
      </c>
      <c r="D13" s="102">
        <v>0.71</v>
      </c>
      <c r="E13" s="162">
        <f t="shared" si="1"/>
        <v>1.1833333333333333</v>
      </c>
      <c r="F13" s="138">
        <v>0.58</v>
      </c>
      <c r="G13" s="44">
        <v>247</v>
      </c>
      <c r="H13" s="44">
        <v>197</v>
      </c>
      <c r="I13" s="141">
        <f t="shared" si="0"/>
        <v>0.7975708502024291</v>
      </c>
      <c r="J13" s="145">
        <f t="shared" si="2"/>
        <v>1.009583354686619</v>
      </c>
      <c r="K13" s="147">
        <v>18771</v>
      </c>
      <c r="L13" s="159">
        <f t="shared" si="3"/>
        <v>0.9879473684210527</v>
      </c>
    </row>
    <row r="14" spans="1:12" s="134" customFormat="1" ht="16.5" customHeight="1">
      <c r="A14" s="19" t="s">
        <v>5</v>
      </c>
      <c r="B14" s="20">
        <v>178</v>
      </c>
      <c r="C14" s="44">
        <v>117</v>
      </c>
      <c r="D14" s="102">
        <v>0.66</v>
      </c>
      <c r="E14" s="162">
        <f t="shared" si="1"/>
        <v>1.1</v>
      </c>
      <c r="F14" s="138">
        <v>0.53</v>
      </c>
      <c r="G14" s="44">
        <v>121</v>
      </c>
      <c r="H14" s="44">
        <v>91</v>
      </c>
      <c r="I14" s="141">
        <f t="shared" si="0"/>
        <v>0.7520661157024794</v>
      </c>
      <c r="J14" s="145">
        <f t="shared" si="2"/>
        <v>0.9519824249398473</v>
      </c>
      <c r="K14" s="147">
        <v>14246</v>
      </c>
      <c r="L14" s="159">
        <f t="shared" si="3"/>
        <v>0.7497894736842106</v>
      </c>
    </row>
    <row r="15" spans="1:12" s="134" customFormat="1" ht="16.5" customHeight="1">
      <c r="A15" s="22" t="s">
        <v>16</v>
      </c>
      <c r="B15" s="20">
        <v>115</v>
      </c>
      <c r="C15" s="44">
        <v>67</v>
      </c>
      <c r="D15" s="102">
        <v>0.58</v>
      </c>
      <c r="E15" s="162">
        <f t="shared" si="1"/>
        <v>0.9666666666666667</v>
      </c>
      <c r="F15" s="138">
        <v>0.48</v>
      </c>
      <c r="G15" s="44">
        <v>57</v>
      </c>
      <c r="H15" s="44">
        <v>39</v>
      </c>
      <c r="I15" s="141">
        <f t="shared" si="0"/>
        <v>0.6842105263157895</v>
      </c>
      <c r="J15" s="145">
        <f t="shared" si="2"/>
        <v>0.866089273817455</v>
      </c>
      <c r="K15" s="147">
        <v>18716</v>
      </c>
      <c r="L15" s="159">
        <f t="shared" si="3"/>
        <v>0.9850526315789474</v>
      </c>
    </row>
    <row r="16" spans="1:12" s="134" customFormat="1" ht="16.5" customHeight="1">
      <c r="A16" s="22" t="s">
        <v>3</v>
      </c>
      <c r="B16" s="20">
        <v>117</v>
      </c>
      <c r="C16" s="44">
        <v>80</v>
      </c>
      <c r="D16" s="102">
        <v>0.68</v>
      </c>
      <c r="E16" s="162">
        <f t="shared" si="1"/>
        <v>1.1333333333333335</v>
      </c>
      <c r="F16" s="138">
        <v>0.56</v>
      </c>
      <c r="G16" s="44">
        <v>76</v>
      </c>
      <c r="H16" s="44">
        <v>58</v>
      </c>
      <c r="I16" s="141">
        <f t="shared" si="0"/>
        <v>0.7631578947368421</v>
      </c>
      <c r="J16" s="145">
        <f t="shared" si="2"/>
        <v>0.966022651565623</v>
      </c>
      <c r="K16" s="147">
        <v>17406</v>
      </c>
      <c r="L16" s="159">
        <f t="shared" si="3"/>
        <v>0.9161052631578948</v>
      </c>
    </row>
    <row r="17" spans="1:12" s="134" customFormat="1" ht="16.5" customHeight="1">
      <c r="A17" s="22" t="s">
        <v>22</v>
      </c>
      <c r="B17" s="20">
        <v>146</v>
      </c>
      <c r="C17" s="44">
        <v>105</v>
      </c>
      <c r="D17" s="102">
        <v>0.72</v>
      </c>
      <c r="E17" s="162">
        <f t="shared" si="1"/>
        <v>1.2</v>
      </c>
      <c r="F17" s="138">
        <v>0.58</v>
      </c>
      <c r="G17" s="44">
        <v>78</v>
      </c>
      <c r="H17" s="44">
        <v>58</v>
      </c>
      <c r="I17" s="141">
        <f t="shared" si="0"/>
        <v>0.7435897435897436</v>
      </c>
      <c r="J17" s="145">
        <f t="shared" si="2"/>
        <v>0.9412528399870171</v>
      </c>
      <c r="K17" s="147">
        <v>16367</v>
      </c>
      <c r="L17" s="159">
        <f t="shared" si="3"/>
        <v>0.861421052631579</v>
      </c>
    </row>
    <row r="18" spans="1:12" s="134" customFormat="1" ht="16.5" customHeight="1">
      <c r="A18" s="22" t="s">
        <v>25</v>
      </c>
      <c r="B18" s="20">
        <v>112</v>
      </c>
      <c r="C18" s="44">
        <v>84</v>
      </c>
      <c r="D18" s="102">
        <v>0.75</v>
      </c>
      <c r="E18" s="162">
        <f t="shared" si="1"/>
        <v>1.25</v>
      </c>
      <c r="F18" s="138">
        <v>0.61</v>
      </c>
      <c r="G18" s="44">
        <v>66</v>
      </c>
      <c r="H18" s="44">
        <v>51</v>
      </c>
      <c r="I18" s="141">
        <f t="shared" si="0"/>
        <v>0.7727272727272727</v>
      </c>
      <c r="J18" s="145">
        <f t="shared" si="2"/>
        <v>0.9781357882623705</v>
      </c>
      <c r="K18" s="147">
        <v>20174</v>
      </c>
      <c r="L18" s="159">
        <f t="shared" si="3"/>
        <v>1.0617894736842106</v>
      </c>
    </row>
    <row r="19" spans="1:12" s="134" customFormat="1" ht="16.5" customHeight="1">
      <c r="A19" s="22" t="s">
        <v>1</v>
      </c>
      <c r="B19" s="20">
        <v>211</v>
      </c>
      <c r="C19" s="44">
        <v>151</v>
      </c>
      <c r="D19" s="102">
        <v>0.71</v>
      </c>
      <c r="E19" s="162">
        <f t="shared" si="1"/>
        <v>1.1833333333333333</v>
      </c>
      <c r="F19" s="138">
        <v>0.58</v>
      </c>
      <c r="G19" s="44">
        <v>135</v>
      </c>
      <c r="H19" s="44">
        <v>104</v>
      </c>
      <c r="I19" s="141">
        <f t="shared" si="0"/>
        <v>0.7703703703703704</v>
      </c>
      <c r="J19" s="145">
        <f t="shared" si="2"/>
        <v>0.9751523675574308</v>
      </c>
      <c r="K19" s="147">
        <v>19073</v>
      </c>
      <c r="L19" s="159">
        <f t="shared" si="3"/>
        <v>1.0038421052631579</v>
      </c>
    </row>
    <row r="20" spans="1:12" s="134" customFormat="1" ht="16.5" customHeight="1">
      <c r="A20" s="22" t="s">
        <v>2</v>
      </c>
      <c r="B20" s="20">
        <v>184</v>
      </c>
      <c r="C20" s="44">
        <v>117</v>
      </c>
      <c r="D20" s="102">
        <v>0.63</v>
      </c>
      <c r="E20" s="162">
        <f t="shared" si="1"/>
        <v>1.05</v>
      </c>
      <c r="F20" s="138">
        <v>0.52</v>
      </c>
      <c r="G20" s="44">
        <v>119</v>
      </c>
      <c r="H20" s="44">
        <v>96</v>
      </c>
      <c r="I20" s="141">
        <f t="shared" si="0"/>
        <v>0.8067226890756303</v>
      </c>
      <c r="J20" s="145">
        <f t="shared" si="2"/>
        <v>1.0211679608552282</v>
      </c>
      <c r="K20" s="147">
        <v>25116</v>
      </c>
      <c r="L20" s="159">
        <f t="shared" si="3"/>
        <v>1.3218947368421052</v>
      </c>
    </row>
    <row r="21" spans="1:12" s="134" customFormat="1" ht="16.5" customHeight="1">
      <c r="A21" s="22" t="s">
        <v>17</v>
      </c>
      <c r="B21" s="20">
        <v>191</v>
      </c>
      <c r="C21" s="44">
        <v>136</v>
      </c>
      <c r="D21" s="102">
        <v>0.71</v>
      </c>
      <c r="E21" s="162">
        <f t="shared" si="1"/>
        <v>1.1833333333333333</v>
      </c>
      <c r="F21" s="138">
        <v>0.59</v>
      </c>
      <c r="G21" s="44">
        <v>143</v>
      </c>
      <c r="H21" s="44">
        <v>114</v>
      </c>
      <c r="I21" s="141">
        <f t="shared" si="0"/>
        <v>0.7972027972027972</v>
      </c>
      <c r="J21" s="145">
        <f t="shared" si="2"/>
        <v>1.0091174648136674</v>
      </c>
      <c r="K21" s="147">
        <v>20141</v>
      </c>
      <c r="L21" s="159">
        <f t="shared" si="3"/>
        <v>1.0600526315789474</v>
      </c>
    </row>
    <row r="22" spans="1:12" s="134" customFormat="1" ht="16.5" customHeight="1">
      <c r="A22" s="22" t="s">
        <v>23</v>
      </c>
      <c r="B22" s="20">
        <v>257</v>
      </c>
      <c r="C22" s="44">
        <v>156</v>
      </c>
      <c r="D22" s="102">
        <v>0.61</v>
      </c>
      <c r="E22" s="162">
        <f t="shared" si="1"/>
        <v>1.0166666666666666</v>
      </c>
      <c r="F22" s="138">
        <v>0.49</v>
      </c>
      <c r="G22" s="44">
        <v>110</v>
      </c>
      <c r="H22" s="44">
        <v>87</v>
      </c>
      <c r="I22" s="141">
        <f t="shared" si="0"/>
        <v>0.7909090909090909</v>
      </c>
      <c r="J22" s="145">
        <f t="shared" si="2"/>
        <v>1.001150747986191</v>
      </c>
      <c r="K22" s="147">
        <v>17833</v>
      </c>
      <c r="L22" s="159">
        <f t="shared" si="3"/>
        <v>0.9385789473684211</v>
      </c>
    </row>
    <row r="23" spans="1:12" s="134" customFormat="1" ht="16.5" customHeight="1" thickBot="1">
      <c r="A23" s="23" t="s">
        <v>97</v>
      </c>
      <c r="B23" s="24">
        <v>410</v>
      </c>
      <c r="C23" s="59">
        <v>255</v>
      </c>
      <c r="D23" s="103">
        <v>0.62</v>
      </c>
      <c r="E23" s="162">
        <f t="shared" si="1"/>
        <v>1.0333333333333334</v>
      </c>
      <c r="F23" s="138">
        <v>0.5</v>
      </c>
      <c r="G23" s="47">
        <v>217</v>
      </c>
      <c r="H23" s="63">
        <v>160</v>
      </c>
      <c r="I23" s="142">
        <f t="shared" si="0"/>
        <v>0.7373271889400922</v>
      </c>
      <c r="J23" s="145">
        <f t="shared" si="2"/>
        <v>0.9333255556203698</v>
      </c>
      <c r="K23" s="148">
        <v>21078</v>
      </c>
      <c r="L23" s="159">
        <f t="shared" si="3"/>
        <v>1.1093684210526316</v>
      </c>
    </row>
    <row r="24" spans="1:12" s="136" customFormat="1" ht="16.5" customHeight="1" thickBot="1">
      <c r="A24" s="26" t="s">
        <v>6</v>
      </c>
      <c r="B24" s="27">
        <v>2965</v>
      </c>
      <c r="C24" s="60">
        <v>1986</v>
      </c>
      <c r="D24" s="104">
        <v>0.67</v>
      </c>
      <c r="E24" s="104">
        <f>+D24/0.6</f>
        <v>1.1166666666666667</v>
      </c>
      <c r="F24" s="139">
        <v>0.55</v>
      </c>
      <c r="G24" s="48">
        <v>1829</v>
      </c>
      <c r="H24" s="48">
        <v>1423</v>
      </c>
      <c r="I24" s="143">
        <f t="shared" si="0"/>
        <v>0.7780207763805358</v>
      </c>
      <c r="J24" s="34">
        <f>+I24/0.79</f>
        <v>0.9848364257981466</v>
      </c>
      <c r="K24" s="149">
        <v>18859</v>
      </c>
      <c r="L24" s="161">
        <f>+K24/19000</f>
        <v>0.992578947368421</v>
      </c>
    </row>
    <row r="25" spans="1:12" s="136" customFormat="1" ht="16.5" customHeight="1">
      <c r="A25" s="206" t="s">
        <v>96</v>
      </c>
      <c r="B25" s="207"/>
      <c r="C25" s="207"/>
      <c r="D25" s="207"/>
      <c r="E25" s="207"/>
      <c r="F25" s="207"/>
      <c r="G25" s="207"/>
      <c r="H25" s="207"/>
      <c r="I25" s="207"/>
      <c r="J25" s="207"/>
      <c r="K25" s="207"/>
      <c r="L25" s="208"/>
    </row>
    <row r="26" spans="1:13" s="136" customFormat="1" ht="16.5" customHeight="1">
      <c r="A26" s="209" t="s">
        <v>109</v>
      </c>
      <c r="B26" s="210"/>
      <c r="C26" s="210"/>
      <c r="D26" s="210"/>
      <c r="E26" s="210"/>
      <c r="F26" s="210"/>
      <c r="G26" s="210"/>
      <c r="H26" s="210"/>
      <c r="I26" s="210"/>
      <c r="J26" s="210"/>
      <c r="K26" s="210"/>
      <c r="L26" s="211"/>
      <c r="M26" s="135"/>
    </row>
    <row r="27" spans="1:12" s="137" customFormat="1" ht="123" customHeight="1" thickBot="1">
      <c r="A27" s="190" t="str">
        <f>+'2 - Job Seeker'!A26:K26</f>
        <v>EE Rate Base:  Job Seekers who exited during the cohort period excluding those who were employed at registration or who left for medical or institutionalized reasons.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EE Number:  Job Seekers in the EE Rate Base who are employed in the first quarter after their exit quarter.
ER Rate Base:  Job Seekers who exited during the cohort period and who are employed in the first quarter after their exit quarter.
ER Number:  Job Seekers in the Employment Retention Rate Base who are employed in both the second and third quarters after the exit quarter.
Average Earnings:   The average of the 2nd quarter earnings and of the 3rd quarter earnings after the exit quarter of those Job Seekers who exited during the cohort period and who have a wage match in the first, second and third quarters after their exit quarter.
Performance Data are based on a rolling four quarter period, refer to Tab 13 to see report period cohorts.</v>
      </c>
      <c r="B27" s="191"/>
      <c r="C27" s="191"/>
      <c r="D27" s="191"/>
      <c r="E27" s="191"/>
      <c r="F27" s="191"/>
      <c r="G27" s="191"/>
      <c r="H27" s="191"/>
      <c r="I27" s="191"/>
      <c r="J27" s="191"/>
      <c r="K27" s="191"/>
      <c r="L27" s="192"/>
    </row>
  </sheetData>
  <sheetProtection/>
  <mergeCells count="6">
    <mergeCell ref="A1:L1"/>
    <mergeCell ref="A2:L2"/>
    <mergeCell ref="A3:L3"/>
    <mergeCell ref="A27:L27"/>
    <mergeCell ref="A26:L26"/>
    <mergeCell ref="A25:L25"/>
  </mergeCells>
  <printOptions horizontalCentered="1" verticalCentered="1"/>
  <pageMargins left="0.3" right="0.3" top="0.3" bottom="0.3" header="0.12" footer="0.1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 10  LX Performance Summary by Area</dc:title>
  <dc:subject/>
  <dc:creator>Joan Boucher</dc:creator>
  <cp:keywords/>
  <dc:description/>
  <cp:lastModifiedBy>Boucher, Joan (DWD)</cp:lastModifiedBy>
  <cp:lastPrinted>2014-02-24T18:33:52Z</cp:lastPrinted>
  <dcterms:created xsi:type="dcterms:W3CDTF">2002-02-12T20:34:33Z</dcterms:created>
  <dcterms:modified xsi:type="dcterms:W3CDTF">2017-02-21T15:02:03Z</dcterms:modified>
  <cp:category/>
  <cp:version/>
  <cp:contentType/>
  <cp:contentStatus/>
</cp:coreProperties>
</file>