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23505" windowHeight="12195" tabRatio="899" activeTab="0"/>
  </bookViews>
  <sheets>
    <sheet name="Cover" sheetId="1" r:id="rId1"/>
    <sheet name="1- Populations in Cohort" sheetId="2" r:id="rId2"/>
    <sheet name="2 - Job Seeker" sheetId="3" r:id="rId3"/>
    <sheet name="3 - UI Claimant" sheetId="4" r:id="rId4"/>
    <sheet name="4 - Veteran" sheetId="5" r:id="rId5"/>
    <sheet name="5 - Disabled Veteran" sheetId="6" r:id="rId6"/>
    <sheet name="6 - DVOP Disabled Veteran" sheetId="7" r:id="rId7"/>
    <sheet name="7 - DVOP_Veteran" sheetId="8" r:id="rId8"/>
  </sheets>
  <definedNames>
    <definedName name="_xlnm.Print_Area" localSheetId="1">'1- Populations in Cohort'!$A$1:$N$25</definedName>
    <definedName name="_xlnm.Print_Area" localSheetId="2">'2 - Job Seeker'!$A$1:$K$26</definedName>
    <definedName name="_xlnm.Print_Area" localSheetId="3">'3 - UI Claimant'!$A$1:$K$26</definedName>
    <definedName name="_xlnm.Print_Area" localSheetId="4">'4 - Veteran'!$A$1:$L$26</definedName>
    <definedName name="_xlnm.Print_Area" localSheetId="5">'5 - Disabled Veteran'!$A$1:$L$26</definedName>
    <definedName name="_xlnm.Print_Area" localSheetId="6">'6 - DVOP Disabled Veteran'!$A$1:$L$26</definedName>
    <definedName name="_xlnm.Print_Area" localSheetId="7">'7 - DVOP_Veteran'!$A$1:$L$27</definedName>
  </definedNames>
  <calcPr fullCalcOnLoad="1"/>
</workbook>
</file>

<file path=xl/sharedStrings.xml><?xml version="1.0" encoding="utf-8"?>
<sst xmlns="http://schemas.openxmlformats.org/spreadsheetml/2006/main" count="472" uniqueCount="113">
  <si>
    <t>Boston</t>
  </si>
  <si>
    <t>Metro North</t>
  </si>
  <si>
    <t>Metro South/West</t>
  </si>
  <si>
    <t>Greater New Bedford</t>
  </si>
  <si>
    <t>Cape Cod &amp; Islands</t>
  </si>
  <si>
    <t>Franklin/Hampshire</t>
  </si>
  <si>
    <t>STATE TOTALS</t>
  </si>
  <si>
    <t>B</t>
  </si>
  <si>
    <t>A</t>
  </si>
  <si>
    <t>C</t>
  </si>
  <si>
    <t>E</t>
  </si>
  <si>
    <t>F</t>
  </si>
  <si>
    <t>G</t>
  </si>
  <si>
    <t>I</t>
  </si>
  <si>
    <t>K</t>
  </si>
  <si>
    <t>Veterans</t>
  </si>
  <si>
    <t>Greater Lowell</t>
  </si>
  <si>
    <t>North Central Mass</t>
  </si>
  <si>
    <t>Central Mass</t>
  </si>
  <si>
    <t>Berkshire</t>
  </si>
  <si>
    <t>Bristol</t>
  </si>
  <si>
    <t>Brockton</t>
  </si>
  <si>
    <t>Hampden</t>
  </si>
  <si>
    <t>North Shore</t>
  </si>
  <si>
    <t>Data Source:  Labor Exchange Quarterly Report Data (ETA 9002 and VETS200)</t>
  </si>
  <si>
    <t>Merrimack Valley</t>
  </si>
  <si>
    <t>COHORT SUMMARY</t>
  </si>
  <si>
    <t>PERFORMANCE SUMMARY</t>
  </si>
  <si>
    <t xml:space="preserve">WORKFORCE </t>
  </si>
  <si>
    <t>INVESTMENT</t>
  </si>
  <si>
    <t>AREA</t>
  </si>
  <si>
    <t>Entered</t>
  </si>
  <si>
    <t>Employment</t>
  </si>
  <si>
    <t>Rate Base</t>
  </si>
  <si>
    <t>Retention</t>
  </si>
  <si>
    <t>Average</t>
  </si>
  <si>
    <t>Earnings</t>
  </si>
  <si>
    <t xml:space="preserve">Number </t>
  </si>
  <si>
    <t>Number</t>
  </si>
  <si>
    <t xml:space="preserve">Rate </t>
  </si>
  <si>
    <t>Total</t>
  </si>
  <si>
    <t>Job</t>
  </si>
  <si>
    <t>Seekers</t>
  </si>
  <si>
    <t>Claimants</t>
  </si>
  <si>
    <t>UI</t>
  </si>
  <si>
    <t>As a % of</t>
  </si>
  <si>
    <t>Total Job</t>
  </si>
  <si>
    <t>Disabled</t>
  </si>
  <si>
    <t>Served by</t>
  </si>
  <si>
    <t>DVOP</t>
  </si>
  <si>
    <t xml:space="preserve">TAB 10 - LABOR EXCHANGE PERFORMANCE SUMMARY </t>
  </si>
  <si>
    <t>CHART 4 - VETERAN OUTCOME SUMMARY</t>
  </si>
  <si>
    <t>D=C/B</t>
  </si>
  <si>
    <t>F=E/B</t>
  </si>
  <si>
    <t>H=G/B</t>
  </si>
  <si>
    <t>J=I/B</t>
  </si>
  <si>
    <t>L=K/B</t>
  </si>
  <si>
    <t>Chart 3 - UI Claimant Outcome Summary</t>
  </si>
  <si>
    <t>Chart 4 - Veteran Outcome Summary</t>
  </si>
  <si>
    <t>Chart 5 - Disabled Veteran Outcome Summary</t>
  </si>
  <si>
    <t>Chart 1 - Populations in the Performance Cohort</t>
  </si>
  <si>
    <t>CHART  1 - POPULATIONS IN THE PERFORMANCE COHORT</t>
  </si>
  <si>
    <t>State</t>
  </si>
  <si>
    <t>Goal</t>
  </si>
  <si>
    <t xml:space="preserve">% of </t>
  </si>
  <si>
    <t>J</t>
  </si>
  <si>
    <t>Goal*</t>
  </si>
  <si>
    <t>CHART  2 -  JOB SEEKER OUTCOME SUMMARY</t>
  </si>
  <si>
    <t>M</t>
  </si>
  <si>
    <t>CHART 5 - DISABLED VETERAN OUTCOME SUMMARY</t>
  </si>
  <si>
    <t xml:space="preserve">Cape Cod </t>
  </si>
  <si>
    <t>Frankl/Hampsh</t>
  </si>
  <si>
    <t xml:space="preserve">North Central </t>
  </si>
  <si>
    <t>Metro S/W</t>
  </si>
  <si>
    <t xml:space="preserve">Merrimack </t>
  </si>
  <si>
    <t>Gtr Lowell</t>
  </si>
  <si>
    <t>Gtr NBedford</t>
  </si>
  <si>
    <t>TOTAL</t>
  </si>
  <si>
    <t>Chart 2 - Job Seeker Outcome Summary</t>
  </si>
  <si>
    <t>2  &amp; 3 Qtr</t>
  </si>
  <si>
    <t>2 &amp; 3 Qtr</t>
  </si>
  <si>
    <t>% of</t>
  </si>
  <si>
    <t>H=G/F</t>
  </si>
  <si>
    <t>CHART  3 -  UI CLAIMANT OUTCOME SUMMARY</t>
  </si>
  <si>
    <t>CHART 6 - DVOP DISABLED VETERAN OUTCOME SUMMARY</t>
  </si>
  <si>
    <t>Earnings**</t>
  </si>
  <si>
    <t>H</t>
  </si>
  <si>
    <t>I=H/G</t>
  </si>
  <si>
    <t>Chart 6 - DVOP Disabled Veteran Outcome Summary</t>
  </si>
  <si>
    <t>L</t>
  </si>
  <si>
    <t>Goal**</t>
  </si>
  <si>
    <t>Unweighted</t>
  </si>
  <si>
    <t>Rate</t>
  </si>
  <si>
    <t>Ent'd Emply</t>
  </si>
  <si>
    <t>Rate*</t>
  </si>
  <si>
    <t>Weighted</t>
  </si>
  <si>
    <t>* EE Rate is a weighted rate based on Veterans receiving intensive services.  See VPL 05-08 for details.</t>
  </si>
  <si>
    <t>South Shore</t>
  </si>
  <si>
    <t>Compiled by Massachusetts Department of Career Services</t>
  </si>
  <si>
    <t>Intensive</t>
  </si>
  <si>
    <t>Services</t>
  </si>
  <si>
    <t>N=M/I</t>
  </si>
  <si>
    <t>Chart 7 - DVOP Consolidated Veteran Outcome Summary</t>
  </si>
  <si>
    <r>
      <t xml:space="preserve"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</t>
    </r>
    <r>
      <rPr>
        <b/>
        <sz val="10"/>
        <rFont val="Times New Roman"/>
        <family val="1"/>
      </rPr>
      <t xml:space="preserve">
Performance Data are based on a rolling four quarter period, refer to Tab 13 to see report period cohorts.</t>
    </r>
  </si>
  <si>
    <r>
      <t xml:space="preserve"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</t>
    </r>
    <r>
      <rPr>
        <b/>
        <sz val="10"/>
        <rFont val="Times New Roman"/>
        <family val="1"/>
      </rPr>
      <t xml:space="preserve">
Performance Data are based on a rolling four quarter period, refer to Tab 13 to see report period cohorts.</t>
    </r>
  </si>
  <si>
    <t>*State Goals for All Job Seekers:   EE Rate = 57%    ER Rate = 85%      2nd &amp; 3rd Quarter Average Earnings = $17,500</t>
  </si>
  <si>
    <r>
      <t>*State Goals</t>
    </r>
    <r>
      <rPr>
        <sz val="10"/>
        <rFont val="Times New Roman"/>
        <family val="1"/>
      </rPr>
      <t>:   EE Rate = 49%       ER Rate = 79%        2nd &amp; 3rd Quarter Average Earnings = $18,800</t>
    </r>
  </si>
  <si>
    <r>
      <t>*State Goals</t>
    </r>
    <r>
      <rPr>
        <sz val="10"/>
        <rFont val="Times New Roman"/>
        <family val="1"/>
      </rPr>
      <t>:   EE Rate = 43%       ER Rate = 79%        2nd &amp; 3rd Quarter Average Earnings = $19,900</t>
    </r>
  </si>
  <si>
    <r>
      <t>*State Goals</t>
    </r>
    <r>
      <rPr>
        <sz val="10"/>
        <rFont val="Times New Roman"/>
        <family val="1"/>
      </rPr>
      <t>:   EE Rate = 43%       ER Rate = 79%        2nd &amp; 3rd Quarter Average Earnings = $19,000</t>
    </r>
  </si>
  <si>
    <r>
      <t>**State Goals</t>
    </r>
    <r>
      <rPr>
        <sz val="10"/>
        <rFont val="Times New Roman"/>
        <family val="1"/>
      </rPr>
      <t>:   EE Rate = 60%       ER Rate = 79%        2nd &amp; 3rd Quarter Average Earnings = $19,000</t>
    </r>
  </si>
  <si>
    <t>CHART 7 - DVOP VETERAN OUTCOME SUMMARY</t>
  </si>
  <si>
    <t>FY17 QUARTER ENDING MARCH 31, 2017</t>
  </si>
  <si>
    <t>Report Date:  05/09/2017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</si>
</sst>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0.0000%"/>
    <numFmt numFmtId="177" formatCode="_(* #,##0.000_);_(* \(#,##0.000\);_(* &quot;-&quot;??_);_(@_)"/>
    <numFmt numFmtId="178" formatCode="_(* #,##0.0000_);_(* \(#,##0.0000\);_(* &quot;-&quot;??_);_(@_)"/>
    <numFmt numFmtId="179" formatCode="0.00000000000%"/>
    <numFmt numFmtId="180" formatCode="&quot;$&quot;#,##0.0_);\(&quot;$&quot;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[$%-409]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4" fillId="0" borderId="0">
      <alignment vertical="top"/>
      <protection/>
    </xf>
    <xf numFmtId="0" fontId="14" fillId="0" borderId="0">
      <alignment vertical="top"/>
      <protection/>
    </xf>
    <xf numFmtId="0" fontId="15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left" indent="15"/>
    </xf>
    <xf numFmtId="0" fontId="5" fillId="0" borderId="10" xfId="0" applyFont="1" applyBorder="1" applyAlignment="1">
      <alignment horizontal="left" indent="1"/>
    </xf>
    <xf numFmtId="0" fontId="6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/>
    </xf>
    <xf numFmtId="9" fontId="5" fillId="0" borderId="15" xfId="62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5" fillId="0" borderId="18" xfId="0" applyNumberFormat="1" applyFont="1" applyFill="1" applyBorder="1" applyAlignment="1">
      <alignment horizontal="center" vertical="center"/>
    </xf>
    <xf numFmtId="9" fontId="5" fillId="0" borderId="19" xfId="62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3" fontId="10" fillId="0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9" fontId="10" fillId="0" borderId="27" xfId="62" applyFont="1" applyFill="1" applyBorder="1" applyAlignment="1">
      <alignment horizontal="center" vertical="center"/>
    </xf>
    <xf numFmtId="9" fontId="10" fillId="0" borderId="27" xfId="62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1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11" fillId="0" borderId="32" xfId="0" applyFont="1" applyBorder="1" applyAlignment="1">
      <alignment/>
    </xf>
    <xf numFmtId="3" fontId="5" fillId="0" borderId="33" xfId="0" applyNumberFormat="1" applyFont="1" applyFill="1" applyBorder="1" applyAlignment="1">
      <alignment horizontal="center" vertical="center"/>
    </xf>
    <xf numFmtId="9" fontId="5" fillId="0" borderId="34" xfId="62" applyNumberFormat="1" applyFont="1" applyFill="1" applyBorder="1" applyAlignment="1">
      <alignment horizontal="center" vertical="center"/>
    </xf>
    <xf numFmtId="9" fontId="5" fillId="0" borderId="34" xfId="62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9" fontId="10" fillId="0" borderId="37" xfId="62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indent="15"/>
    </xf>
    <xf numFmtId="3" fontId="5" fillId="0" borderId="44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9" fontId="5" fillId="0" borderId="54" xfId="62" applyNumberFormat="1" applyFont="1" applyFill="1" applyBorder="1" applyAlignment="1">
      <alignment horizontal="center" vertical="center"/>
    </xf>
    <xf numFmtId="9" fontId="5" fillId="0" borderId="0" xfId="62" applyNumberFormat="1" applyFont="1" applyFill="1" applyBorder="1" applyAlignment="1">
      <alignment horizontal="center" vertical="center"/>
    </xf>
    <xf numFmtId="9" fontId="5" fillId="0" borderId="55" xfId="62" applyFont="1" applyFill="1" applyBorder="1" applyAlignment="1">
      <alignment horizontal="center" vertical="center"/>
    </xf>
    <xf numFmtId="9" fontId="5" fillId="0" borderId="56" xfId="62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9" fontId="5" fillId="0" borderId="61" xfId="0" applyNumberFormat="1" applyFont="1" applyBorder="1" applyAlignment="1">
      <alignment horizontal="center" vertical="center" wrapText="1"/>
    </xf>
    <xf numFmtId="165" fontId="5" fillId="0" borderId="55" xfId="44" applyNumberFormat="1" applyFont="1" applyFill="1" applyBorder="1" applyAlignment="1">
      <alignment horizontal="center" vertical="center"/>
    </xf>
    <xf numFmtId="165" fontId="5" fillId="0" borderId="62" xfId="44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63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" fontId="5" fillId="0" borderId="66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9" fontId="5" fillId="0" borderId="46" xfId="62" applyFont="1" applyFill="1" applyBorder="1" applyAlignment="1">
      <alignment horizontal="center" vertical="center"/>
    </xf>
    <xf numFmtId="9" fontId="5" fillId="0" borderId="47" xfId="62" applyFont="1" applyFill="1" applyBorder="1" applyAlignment="1">
      <alignment horizontal="center" vertical="center"/>
    </xf>
    <xf numFmtId="9" fontId="5" fillId="0" borderId="67" xfId="62" applyFont="1" applyFill="1" applyBorder="1" applyAlignment="1">
      <alignment horizontal="center" vertical="center"/>
    </xf>
    <xf numFmtId="9" fontId="10" fillId="0" borderId="45" xfId="62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3" fontId="12" fillId="0" borderId="56" xfId="0" applyNumberFormat="1" applyFont="1" applyBorder="1" applyAlignment="1">
      <alignment horizontal="center" vertical="center" wrapText="1"/>
    </xf>
    <xf numFmtId="3" fontId="12" fillId="0" borderId="70" xfId="0" applyNumberFormat="1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165" fontId="5" fillId="0" borderId="70" xfId="44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9" fontId="10" fillId="0" borderId="71" xfId="6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9" fontId="5" fillId="0" borderId="73" xfId="62" applyFont="1" applyFill="1" applyBorder="1" applyAlignment="1">
      <alignment horizontal="center" vertical="center"/>
    </xf>
    <xf numFmtId="9" fontId="10" fillId="0" borderId="74" xfId="62" applyFont="1" applyFill="1" applyBorder="1" applyAlignment="1">
      <alignment horizontal="center" vertical="center"/>
    </xf>
    <xf numFmtId="9" fontId="5" fillId="0" borderId="46" xfId="62" applyNumberFormat="1" applyFont="1" applyFill="1" applyBorder="1" applyAlignment="1">
      <alignment horizontal="center" vertical="center"/>
    </xf>
    <xf numFmtId="9" fontId="5" fillId="0" borderId="47" xfId="62" applyNumberFormat="1" applyFont="1" applyFill="1" applyBorder="1" applyAlignment="1">
      <alignment horizontal="center" vertical="center"/>
    </xf>
    <xf numFmtId="9" fontId="5" fillId="0" borderId="67" xfId="62" applyNumberFormat="1" applyFont="1" applyFill="1" applyBorder="1" applyAlignment="1">
      <alignment horizontal="center" vertical="center"/>
    </xf>
    <xf numFmtId="9" fontId="10" fillId="0" borderId="45" xfId="62" applyNumberFormat="1" applyFont="1" applyFill="1" applyBorder="1" applyAlignment="1">
      <alignment horizontal="center" vertical="center"/>
    </xf>
    <xf numFmtId="9" fontId="5" fillId="0" borderId="69" xfId="62" applyNumberFormat="1" applyFont="1" applyFill="1" applyBorder="1" applyAlignment="1">
      <alignment horizontal="center" vertical="center"/>
    </xf>
    <xf numFmtId="9" fontId="5" fillId="0" borderId="15" xfId="62" applyNumberFormat="1" applyFont="1" applyFill="1" applyBorder="1" applyAlignment="1">
      <alignment horizontal="center" vertical="center"/>
    </xf>
    <xf numFmtId="5" fontId="5" fillId="0" borderId="75" xfId="44" applyNumberFormat="1" applyFont="1" applyFill="1" applyBorder="1" applyAlignment="1">
      <alignment horizontal="center" vertical="center"/>
    </xf>
    <xf numFmtId="5" fontId="5" fillId="0" borderId="76" xfId="44" applyNumberFormat="1" applyFont="1" applyFill="1" applyBorder="1" applyAlignment="1">
      <alignment horizontal="center" vertical="center"/>
    </xf>
    <xf numFmtId="5" fontId="5" fillId="0" borderId="77" xfId="44" applyNumberFormat="1" applyFont="1" applyFill="1" applyBorder="1" applyAlignment="1">
      <alignment horizontal="center" vertical="center"/>
    </xf>
    <xf numFmtId="5" fontId="10" fillId="0" borderId="78" xfId="44" applyNumberFormat="1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79" xfId="0" applyFont="1" applyBorder="1" applyAlignment="1">
      <alignment vertical="center"/>
    </xf>
    <xf numFmtId="3" fontId="10" fillId="0" borderId="80" xfId="0" applyNumberFormat="1" applyFont="1" applyFill="1" applyBorder="1" applyAlignment="1">
      <alignment horizontal="center" vertical="center"/>
    </xf>
    <xf numFmtId="9" fontId="10" fillId="0" borderId="81" xfId="62" applyNumberFormat="1" applyFont="1" applyFill="1" applyBorder="1" applyAlignment="1">
      <alignment horizontal="center" vertical="center"/>
    </xf>
    <xf numFmtId="165" fontId="10" fillId="0" borderId="80" xfId="44" applyNumberFormat="1" applyFont="1" applyFill="1" applyBorder="1" applyAlignment="1">
      <alignment horizontal="center" vertical="center"/>
    </xf>
    <xf numFmtId="9" fontId="5" fillId="0" borderId="82" xfId="62" applyFont="1" applyBorder="1" applyAlignment="1">
      <alignment horizontal="center" vertical="center"/>
    </xf>
    <xf numFmtId="9" fontId="5" fillId="0" borderId="83" xfId="62" applyFont="1" applyBorder="1" applyAlignment="1">
      <alignment horizontal="center" vertical="center"/>
    </xf>
    <xf numFmtId="9" fontId="5" fillId="0" borderId="84" xfId="62" applyFont="1" applyBorder="1" applyAlignment="1">
      <alignment horizontal="center" vertical="center"/>
    </xf>
    <xf numFmtId="9" fontId="10" fillId="0" borderId="37" xfId="62" applyFont="1" applyBorder="1" applyAlignment="1">
      <alignment horizontal="center" vertical="center"/>
    </xf>
    <xf numFmtId="9" fontId="5" fillId="0" borderId="33" xfId="62" applyFont="1" applyFill="1" applyBorder="1" applyAlignment="1">
      <alignment horizontal="center" vertical="center"/>
    </xf>
    <xf numFmtId="9" fontId="5" fillId="0" borderId="0" xfId="62" applyFont="1" applyAlignment="1">
      <alignment vertical="center"/>
    </xf>
    <xf numFmtId="9" fontId="5" fillId="0" borderId="85" xfId="62" applyNumberFormat="1" applyFont="1" applyFill="1" applyBorder="1" applyAlignment="1">
      <alignment horizontal="center" vertical="center"/>
    </xf>
    <xf numFmtId="9" fontId="10" fillId="0" borderId="69" xfId="62" applyNumberFormat="1" applyFont="1" applyFill="1" applyBorder="1" applyAlignment="1">
      <alignment horizontal="center" vertical="center"/>
    </xf>
    <xf numFmtId="9" fontId="5" fillId="0" borderId="86" xfId="62" applyNumberFormat="1" applyFont="1" applyFill="1" applyBorder="1" applyAlignment="1">
      <alignment horizontal="center" vertical="center"/>
    </xf>
    <xf numFmtId="9" fontId="5" fillId="0" borderId="27" xfId="62" applyFont="1" applyFill="1" applyBorder="1" applyAlignment="1">
      <alignment horizontal="center" vertical="center"/>
    </xf>
    <xf numFmtId="9" fontId="5" fillId="0" borderId="87" xfId="62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9" fontId="5" fillId="0" borderId="88" xfId="62" applyNumberFormat="1" applyFont="1" applyFill="1" applyBorder="1" applyAlignment="1">
      <alignment horizontal="center" vertical="center"/>
    </xf>
    <xf numFmtId="9" fontId="10" fillId="0" borderId="37" xfId="6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89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90" xfId="0" applyBorder="1" applyAlignment="1">
      <alignment horizontal="center"/>
    </xf>
    <xf numFmtId="0" fontId="8" fillId="0" borderId="8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89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10" fillId="0" borderId="8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89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10" fillId="0" borderId="9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9" max="9" width="9.28125" style="0" customWidth="1"/>
  </cols>
  <sheetData>
    <row r="1" spans="1:13" ht="19.5" thickBot="1">
      <c r="A1" s="1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9.5" thickTop="1">
      <c r="A2" s="1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20.25" customHeight="1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spans="1:13" ht="18.75">
      <c r="A4" s="175" t="s">
        <v>50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</row>
    <row r="5" spans="1:13" ht="18.75">
      <c r="A5" s="175" t="s">
        <v>111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8.75">
      <c r="A6" s="14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38"/>
    </row>
    <row r="7" spans="1:13" ht="12.75">
      <c r="A7" s="39"/>
      <c r="B7" s="40"/>
      <c r="C7" s="40"/>
      <c r="F7" s="40"/>
      <c r="G7" s="40"/>
      <c r="H7" s="40"/>
      <c r="I7" s="40"/>
      <c r="J7" s="40"/>
      <c r="K7" s="40"/>
      <c r="L7" s="40"/>
      <c r="M7" s="38"/>
    </row>
    <row r="8" spans="1:13" ht="18.75">
      <c r="A8" s="15"/>
      <c r="B8" s="40"/>
      <c r="C8" s="40"/>
      <c r="D8" s="75" t="s">
        <v>26</v>
      </c>
      <c r="E8" s="40"/>
      <c r="F8" s="40"/>
      <c r="G8" s="40"/>
      <c r="H8" s="40"/>
      <c r="I8" s="40"/>
      <c r="J8" s="40"/>
      <c r="K8" s="40"/>
      <c r="L8" s="40"/>
      <c r="M8" s="38"/>
    </row>
    <row r="9" spans="1:13" ht="15.75">
      <c r="A9" s="39"/>
      <c r="B9" s="40"/>
      <c r="C9" s="40"/>
      <c r="D9" s="40"/>
      <c r="E9" s="40"/>
      <c r="F9" s="13"/>
      <c r="G9" s="13"/>
      <c r="H9" s="13"/>
      <c r="I9" s="13"/>
      <c r="J9" s="13"/>
      <c r="K9" s="13"/>
      <c r="L9" s="13"/>
      <c r="M9" s="18"/>
    </row>
    <row r="10" spans="1:14" ht="15.75">
      <c r="A10" s="15"/>
      <c r="B10" s="40"/>
      <c r="C10" s="40"/>
      <c r="D10" s="40"/>
      <c r="E10" s="13" t="s">
        <v>60</v>
      </c>
      <c r="F10" s="40"/>
      <c r="G10" s="40"/>
      <c r="H10" s="40"/>
      <c r="I10" s="40"/>
      <c r="J10" s="40"/>
      <c r="K10" s="40"/>
      <c r="L10" s="40"/>
      <c r="M10" s="38"/>
      <c r="N10" s="12"/>
    </row>
    <row r="11" spans="1:13" ht="12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8"/>
    </row>
    <row r="12" spans="1:13" ht="18.75">
      <c r="A12" s="15"/>
      <c r="B12" s="40"/>
      <c r="C12" s="40"/>
      <c r="D12" s="75" t="s">
        <v>27</v>
      </c>
      <c r="E12" s="40"/>
      <c r="F12" s="40"/>
      <c r="G12" s="40"/>
      <c r="H12" s="40"/>
      <c r="I12" s="40"/>
      <c r="J12" s="40"/>
      <c r="K12" s="40"/>
      <c r="L12" s="40"/>
      <c r="M12" s="38"/>
    </row>
    <row r="13" spans="1:13" ht="15.75">
      <c r="A13" s="39"/>
      <c r="B13" s="57"/>
      <c r="C13" s="57"/>
      <c r="D13" s="40"/>
      <c r="E13" s="40"/>
      <c r="F13" s="57"/>
      <c r="G13" s="40"/>
      <c r="H13" s="40"/>
      <c r="I13" s="40"/>
      <c r="J13" s="40"/>
      <c r="K13" s="40"/>
      <c r="L13" s="40"/>
      <c r="M13" s="38"/>
    </row>
    <row r="14" spans="1:13" ht="12.75" customHeight="1">
      <c r="A14" s="39"/>
      <c r="B14" s="58"/>
      <c r="C14" s="40"/>
      <c r="D14" s="57"/>
      <c r="E14" s="57" t="s">
        <v>78</v>
      </c>
      <c r="F14" s="40"/>
      <c r="G14" s="40"/>
      <c r="H14" s="40"/>
      <c r="I14" s="40"/>
      <c r="J14" s="40"/>
      <c r="K14" s="40"/>
      <c r="L14" s="40"/>
      <c r="M14" s="38"/>
    </row>
    <row r="15" spans="1:13" ht="15.75">
      <c r="A15" s="39"/>
      <c r="B15" s="13"/>
      <c r="C15" s="13"/>
      <c r="D15" s="40"/>
      <c r="E15" s="40"/>
      <c r="F15" s="40"/>
      <c r="G15" s="40"/>
      <c r="H15" s="40"/>
      <c r="I15" s="40"/>
      <c r="J15" s="40"/>
      <c r="K15" s="40"/>
      <c r="L15" s="40"/>
      <c r="M15" s="38"/>
    </row>
    <row r="16" spans="1:13" ht="12.75" customHeight="1">
      <c r="A16" s="39"/>
      <c r="B16" s="58"/>
      <c r="C16" s="40"/>
      <c r="D16" s="13"/>
      <c r="E16" s="13" t="s">
        <v>57</v>
      </c>
      <c r="F16" s="40"/>
      <c r="G16" s="40"/>
      <c r="H16" s="40"/>
      <c r="I16" s="40"/>
      <c r="J16" s="40"/>
      <c r="K16" s="40"/>
      <c r="L16" s="40"/>
      <c r="M16" s="38"/>
    </row>
    <row r="17" spans="1:13" ht="15.75">
      <c r="A17" s="39"/>
      <c r="B17" s="13"/>
      <c r="C17" s="13"/>
      <c r="D17" s="40"/>
      <c r="E17" s="40"/>
      <c r="F17" s="40"/>
      <c r="G17" s="40"/>
      <c r="H17" s="40"/>
      <c r="I17" s="40"/>
      <c r="J17" s="40"/>
      <c r="K17" s="40"/>
      <c r="L17" s="40"/>
      <c r="M17" s="38"/>
    </row>
    <row r="18" spans="1:13" ht="12.75" customHeight="1">
      <c r="A18" s="39"/>
      <c r="B18" s="58"/>
      <c r="C18" s="40"/>
      <c r="D18" s="13"/>
      <c r="E18" s="13" t="s">
        <v>58</v>
      </c>
      <c r="F18" s="40"/>
      <c r="G18" s="40"/>
      <c r="H18" s="40"/>
      <c r="I18" s="40"/>
      <c r="J18" s="40"/>
      <c r="K18" s="40"/>
      <c r="L18" s="40"/>
      <c r="M18" s="38"/>
    </row>
    <row r="19" spans="1:13" ht="15.75">
      <c r="A19" s="39"/>
      <c r="B19" s="13"/>
      <c r="C19" s="13"/>
      <c r="D19" s="40"/>
      <c r="E19" s="40"/>
      <c r="F19" s="40"/>
      <c r="G19" s="40"/>
      <c r="H19" s="40"/>
      <c r="I19" s="40"/>
      <c r="J19" s="40"/>
      <c r="K19" s="40"/>
      <c r="L19" s="40"/>
      <c r="M19" s="38"/>
    </row>
    <row r="20" spans="1:13" ht="12.75" customHeight="1">
      <c r="A20" s="39"/>
      <c r="B20" s="58"/>
      <c r="C20" s="40"/>
      <c r="D20" s="13"/>
      <c r="E20" s="13" t="s">
        <v>59</v>
      </c>
      <c r="F20" s="40"/>
      <c r="G20" s="40"/>
      <c r="H20" s="40"/>
      <c r="I20" s="40"/>
      <c r="J20" s="40"/>
      <c r="K20" s="40"/>
      <c r="L20" s="40"/>
      <c r="M20" s="38"/>
    </row>
    <row r="21" spans="1:13" ht="15.75">
      <c r="A21" s="39"/>
      <c r="B21" s="13"/>
      <c r="C21" s="13"/>
      <c r="D21" s="40"/>
      <c r="E21" s="40"/>
      <c r="F21" s="40"/>
      <c r="G21" s="40"/>
      <c r="H21" s="40"/>
      <c r="I21" s="40"/>
      <c r="J21" s="40"/>
      <c r="K21" s="40"/>
      <c r="L21" s="40"/>
      <c r="M21" s="38"/>
    </row>
    <row r="22" spans="1:13" ht="12.75" customHeight="1">
      <c r="A22" s="39"/>
      <c r="B22" s="58"/>
      <c r="C22" s="40"/>
      <c r="D22" s="13"/>
      <c r="E22" s="13" t="s">
        <v>88</v>
      </c>
      <c r="F22" s="40"/>
      <c r="G22" s="40"/>
      <c r="H22" s="40"/>
      <c r="I22" s="40"/>
      <c r="J22" s="40"/>
      <c r="K22" s="40"/>
      <c r="L22" s="40"/>
      <c r="M22" s="38"/>
    </row>
    <row r="23" spans="1:13" ht="15.75">
      <c r="A23" s="39"/>
      <c r="B23" s="13"/>
      <c r="C23" s="13"/>
      <c r="D23" s="40"/>
      <c r="E23" s="40"/>
      <c r="F23" s="40"/>
      <c r="G23" s="40"/>
      <c r="H23" s="40"/>
      <c r="I23" s="40"/>
      <c r="J23" s="40"/>
      <c r="K23" s="40"/>
      <c r="L23" s="40"/>
      <c r="M23" s="38"/>
    </row>
    <row r="24" spans="1:13" ht="12.75" customHeight="1">
      <c r="A24" s="39"/>
      <c r="B24" s="58"/>
      <c r="C24" s="40"/>
      <c r="D24" s="13"/>
      <c r="E24" s="13" t="s">
        <v>102</v>
      </c>
      <c r="F24" s="40"/>
      <c r="G24" s="40"/>
      <c r="H24" s="40"/>
      <c r="I24" s="40"/>
      <c r="J24" s="40"/>
      <c r="K24" s="40"/>
      <c r="L24" s="40"/>
      <c r="M24" s="38"/>
    </row>
    <row r="25" spans="1:13" ht="15.75">
      <c r="A25" s="15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8"/>
    </row>
    <row r="26" spans="1:13" ht="15.75">
      <c r="A26" s="15"/>
      <c r="B26" s="40"/>
      <c r="C26" s="40"/>
      <c r="D26" s="40"/>
      <c r="E26" s="153"/>
      <c r="F26" s="40"/>
      <c r="G26" s="40"/>
      <c r="H26" s="40"/>
      <c r="I26" s="40"/>
      <c r="J26" s="40"/>
      <c r="K26" s="40"/>
      <c r="L26" s="40"/>
      <c r="M26" s="38"/>
    </row>
    <row r="27" spans="1:13" ht="12.75">
      <c r="A27" s="16"/>
      <c r="B27" s="40"/>
      <c r="C27" s="40"/>
      <c r="D27" s="40"/>
      <c r="L27" s="40"/>
      <c r="M27" s="38"/>
    </row>
    <row r="28" spans="1:13" ht="12.75">
      <c r="A28" s="16"/>
      <c r="B28" s="40"/>
      <c r="C28" s="40"/>
      <c r="D28" s="40"/>
      <c r="E28" s="40"/>
      <c r="F28" s="40"/>
      <c r="G28" s="40"/>
      <c r="H28" s="40"/>
      <c r="I28" s="40"/>
      <c r="J28" s="40"/>
      <c r="L28" s="40"/>
      <c r="M28" s="38"/>
    </row>
    <row r="29" spans="1:13" ht="12.75">
      <c r="A29" s="16"/>
      <c r="B29" s="40"/>
      <c r="C29" s="40"/>
      <c r="D29" s="40"/>
      <c r="F29" s="40"/>
      <c r="G29" s="40"/>
      <c r="H29" s="40"/>
      <c r="I29" s="40"/>
      <c r="J29" s="40"/>
      <c r="L29" s="40"/>
      <c r="M29" s="38"/>
    </row>
    <row r="30" spans="1:13" ht="15.75">
      <c r="A30" s="16"/>
      <c r="B30" s="40"/>
      <c r="C30" s="40"/>
      <c r="D30" s="40"/>
      <c r="E30" s="153"/>
      <c r="F30" s="40"/>
      <c r="G30" s="40"/>
      <c r="H30" s="40"/>
      <c r="I30" s="40"/>
      <c r="J30" s="40"/>
      <c r="L30" s="40"/>
      <c r="M30" s="38"/>
    </row>
    <row r="31" spans="1:13" ht="16.5" thickBot="1">
      <c r="A31" s="41"/>
      <c r="B31" s="42"/>
      <c r="C31" s="42"/>
      <c r="D31" s="42"/>
      <c r="E31" s="152"/>
      <c r="F31" s="42"/>
      <c r="G31" s="42"/>
      <c r="H31" s="42"/>
      <c r="I31" s="42"/>
      <c r="J31" s="42"/>
      <c r="K31" s="42"/>
      <c r="L31" s="42"/>
      <c r="M31" s="43"/>
    </row>
    <row r="32" ht="13.5" thickTop="1"/>
    <row r="33" ht="12.75">
      <c r="A33" s="74" t="s">
        <v>24</v>
      </c>
    </row>
    <row r="34" spans="1:13" ht="12.75">
      <c r="A34" s="74" t="s">
        <v>98</v>
      </c>
      <c r="M34" s="169" t="s">
        <v>112</v>
      </c>
    </row>
  </sheetData>
  <sheetProtection/>
  <mergeCells count="3">
    <mergeCell ref="A3:M3"/>
    <mergeCell ref="A4:M4"/>
    <mergeCell ref="A5:M5"/>
  </mergeCells>
  <printOptions horizontalCentered="1" verticalCentered="1"/>
  <pageMargins left="0.5" right="0.5" top="0.44" bottom="0.4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4.00390625" style="2" customWidth="1"/>
    <col min="2" max="2" width="9.140625" style="2" customWidth="1"/>
    <col min="3" max="3" width="8.140625" style="2" customWidth="1"/>
    <col min="4" max="6" width="7.7109375" style="2" customWidth="1"/>
    <col min="7" max="7" width="7.7109375" style="4" customWidth="1"/>
    <col min="8" max="14" width="7.7109375" style="2" customWidth="1"/>
    <col min="15" max="15" width="0" style="2" hidden="1" customWidth="1"/>
    <col min="16" max="16384" width="9.140625" style="2" customWidth="1"/>
  </cols>
  <sheetData>
    <row r="1" spans="1:14" s="1" customFormat="1" ht="24" customHeight="1">
      <c r="A1" s="184" t="s">
        <v>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s="1" customFormat="1" ht="21.75" customHeight="1">
      <c r="A2" s="181" t="s">
        <v>111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</row>
    <row r="3" spans="1:14" s="1" customFormat="1" ht="21.75" customHeight="1" thickBot="1">
      <c r="A3" s="178" t="s">
        <v>61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</row>
    <row r="4" spans="1:14" s="1" customFormat="1" ht="12.75">
      <c r="A4" s="64" t="s">
        <v>8</v>
      </c>
      <c r="B4" s="67" t="s">
        <v>7</v>
      </c>
      <c r="C4" s="68" t="s">
        <v>9</v>
      </c>
      <c r="D4" s="69" t="s">
        <v>52</v>
      </c>
      <c r="E4" s="71" t="s">
        <v>10</v>
      </c>
      <c r="F4" s="97" t="s">
        <v>53</v>
      </c>
      <c r="G4" s="117" t="s">
        <v>12</v>
      </c>
      <c r="H4" s="118" t="s">
        <v>54</v>
      </c>
      <c r="I4" s="70" t="s">
        <v>13</v>
      </c>
      <c r="J4" s="97" t="s">
        <v>55</v>
      </c>
      <c r="K4" s="98" t="s">
        <v>14</v>
      </c>
      <c r="L4" s="69" t="s">
        <v>56</v>
      </c>
      <c r="M4" s="70" t="s">
        <v>68</v>
      </c>
      <c r="N4" s="67" t="s">
        <v>101</v>
      </c>
    </row>
    <row r="5" spans="1:14" s="3" customFormat="1" ht="12.75">
      <c r="A5" s="54"/>
      <c r="B5" s="106"/>
      <c r="C5" s="107"/>
      <c r="D5" s="108"/>
      <c r="E5" s="119"/>
      <c r="F5" s="109"/>
      <c r="G5" s="122"/>
      <c r="H5" s="123"/>
      <c r="I5" s="107"/>
      <c r="J5" s="109"/>
      <c r="K5" s="110" t="s">
        <v>47</v>
      </c>
      <c r="L5" s="108"/>
      <c r="M5" s="107" t="s">
        <v>49</v>
      </c>
      <c r="N5" s="111"/>
    </row>
    <row r="6" spans="1:14" s="3" customFormat="1" ht="12.75">
      <c r="A6" s="124" t="s">
        <v>28</v>
      </c>
      <c r="B6" s="106" t="s">
        <v>40</v>
      </c>
      <c r="C6" s="107"/>
      <c r="D6" s="108" t="s">
        <v>45</v>
      </c>
      <c r="E6" s="119"/>
      <c r="F6" s="109" t="s">
        <v>45</v>
      </c>
      <c r="G6" s="121"/>
      <c r="H6" s="108" t="s">
        <v>45</v>
      </c>
      <c r="I6" s="107" t="s">
        <v>15</v>
      </c>
      <c r="J6" s="109" t="s">
        <v>45</v>
      </c>
      <c r="K6" s="110" t="s">
        <v>15</v>
      </c>
      <c r="L6" s="108" t="s">
        <v>45</v>
      </c>
      <c r="M6" s="107" t="s">
        <v>15</v>
      </c>
      <c r="N6" s="111" t="s">
        <v>45</v>
      </c>
    </row>
    <row r="7" spans="1:14" s="3" customFormat="1" ht="12.75">
      <c r="A7" s="124" t="s">
        <v>29</v>
      </c>
      <c r="B7" s="106" t="s">
        <v>41</v>
      </c>
      <c r="C7" s="107" t="s">
        <v>44</v>
      </c>
      <c r="D7" s="108" t="s">
        <v>46</v>
      </c>
      <c r="E7" s="119"/>
      <c r="F7" s="109" t="s">
        <v>46</v>
      </c>
      <c r="G7" s="121" t="s">
        <v>47</v>
      </c>
      <c r="H7" s="108" t="s">
        <v>46</v>
      </c>
      <c r="I7" s="107" t="s">
        <v>48</v>
      </c>
      <c r="J7" s="109" t="s">
        <v>46</v>
      </c>
      <c r="K7" s="110" t="s">
        <v>48</v>
      </c>
      <c r="L7" s="108" t="s">
        <v>46</v>
      </c>
      <c r="M7" s="107" t="s">
        <v>99</v>
      </c>
      <c r="N7" s="111" t="s">
        <v>49</v>
      </c>
    </row>
    <row r="8" spans="1:14" s="3" customFormat="1" ht="13.5" thickBot="1">
      <c r="A8" s="125" t="s">
        <v>30</v>
      </c>
      <c r="B8" s="112" t="s">
        <v>42</v>
      </c>
      <c r="C8" s="105" t="s">
        <v>43</v>
      </c>
      <c r="D8" s="113" t="s">
        <v>42</v>
      </c>
      <c r="E8" s="120" t="s">
        <v>15</v>
      </c>
      <c r="F8" s="114" t="s">
        <v>42</v>
      </c>
      <c r="G8" s="115" t="s">
        <v>15</v>
      </c>
      <c r="H8" s="113" t="s">
        <v>42</v>
      </c>
      <c r="I8" s="105" t="s">
        <v>49</v>
      </c>
      <c r="J8" s="114" t="s">
        <v>42</v>
      </c>
      <c r="K8" s="115" t="s">
        <v>49</v>
      </c>
      <c r="L8" s="113" t="s">
        <v>42</v>
      </c>
      <c r="M8" s="105" t="s">
        <v>100</v>
      </c>
      <c r="N8" s="116" t="s">
        <v>15</v>
      </c>
    </row>
    <row r="9" spans="1:14" s="3" customFormat="1" ht="21.75" customHeight="1">
      <c r="A9" s="19" t="s">
        <v>19</v>
      </c>
      <c r="B9" s="92">
        <v>608</v>
      </c>
      <c r="C9" s="44">
        <v>340</v>
      </c>
      <c r="D9" s="21">
        <f>+C9/B9</f>
        <v>0.5592105263157895</v>
      </c>
      <c r="E9" s="62">
        <v>45</v>
      </c>
      <c r="F9" s="102">
        <f aca="true" t="shared" si="0" ref="F9:F25">+E9/B9</f>
        <v>0.07401315789473684</v>
      </c>
      <c r="G9" s="62">
        <v>3</v>
      </c>
      <c r="H9" s="21">
        <f>+G9/B9</f>
        <v>0.004934210526315789</v>
      </c>
      <c r="I9" s="62">
        <v>34</v>
      </c>
      <c r="J9" s="101">
        <f>I9/B9</f>
        <v>0.05592105263157895</v>
      </c>
      <c r="K9" s="62">
        <v>3</v>
      </c>
      <c r="L9" s="21">
        <f>+K9/B9</f>
        <v>0.004934210526315789</v>
      </c>
      <c r="M9" s="62">
        <v>28</v>
      </c>
      <c r="N9" s="168">
        <f>M9/I9</f>
        <v>0.8235294117647058</v>
      </c>
    </row>
    <row r="10" spans="1:14" s="3" customFormat="1" ht="21.75" customHeight="1">
      <c r="A10" s="22" t="s">
        <v>0</v>
      </c>
      <c r="B10" s="93">
        <v>3513</v>
      </c>
      <c r="C10" s="44">
        <v>1628</v>
      </c>
      <c r="D10" s="21">
        <f aca="true" t="shared" si="1" ref="D10:D23">+C10/B10</f>
        <v>0.46342157699971537</v>
      </c>
      <c r="E10" s="62">
        <v>112</v>
      </c>
      <c r="F10" s="102">
        <f t="shared" si="0"/>
        <v>0.03188158269285511</v>
      </c>
      <c r="G10" s="62">
        <v>19</v>
      </c>
      <c r="H10" s="21">
        <f aca="true" t="shared" si="2" ref="H10:H25">+G10/B10</f>
        <v>0.005408482778252206</v>
      </c>
      <c r="I10" s="62">
        <v>29</v>
      </c>
      <c r="J10" s="102">
        <f aca="true" t="shared" si="3" ref="J10:J24">I10/B10</f>
        <v>0.00825505266154284</v>
      </c>
      <c r="K10" s="62">
        <v>17</v>
      </c>
      <c r="L10" s="21">
        <f aca="true" t="shared" si="4" ref="L10:L25">+K10/B10</f>
        <v>0.004839168801594079</v>
      </c>
      <c r="M10" s="62">
        <v>23</v>
      </c>
      <c r="N10" s="46">
        <f>M10/I10</f>
        <v>0.7931034482758621</v>
      </c>
    </row>
    <row r="11" spans="1:14" s="3" customFormat="1" ht="21.75" customHeight="1">
      <c r="A11" s="22" t="s">
        <v>20</v>
      </c>
      <c r="B11" s="93">
        <v>3463</v>
      </c>
      <c r="C11" s="44">
        <v>1688</v>
      </c>
      <c r="D11" s="21">
        <f t="shared" si="1"/>
        <v>0.4874386370199249</v>
      </c>
      <c r="E11" s="62">
        <v>178</v>
      </c>
      <c r="F11" s="102">
        <f t="shared" si="0"/>
        <v>0.051400519780537106</v>
      </c>
      <c r="G11" s="62">
        <v>22</v>
      </c>
      <c r="H11" s="21">
        <f t="shared" si="2"/>
        <v>0.006352873231302339</v>
      </c>
      <c r="I11" s="62">
        <v>61</v>
      </c>
      <c r="J11" s="102">
        <f t="shared" si="3"/>
        <v>0.01761478486861103</v>
      </c>
      <c r="K11" s="62">
        <v>17</v>
      </c>
      <c r="L11" s="21">
        <f t="shared" si="4"/>
        <v>0.004909038406006353</v>
      </c>
      <c r="M11" s="62">
        <v>44</v>
      </c>
      <c r="N11" s="46">
        <f aca="true" t="shared" si="5" ref="N11:N23">M11/I11</f>
        <v>0.7213114754098361</v>
      </c>
    </row>
    <row r="12" spans="1:14" s="3" customFormat="1" ht="21.75" customHeight="1">
      <c r="A12" s="22" t="s">
        <v>21</v>
      </c>
      <c r="B12" s="93">
        <v>1362</v>
      </c>
      <c r="C12" s="44">
        <v>768</v>
      </c>
      <c r="D12" s="21">
        <f t="shared" si="1"/>
        <v>0.5638766519823789</v>
      </c>
      <c r="E12" s="62">
        <v>73</v>
      </c>
      <c r="F12" s="102">
        <f t="shared" si="0"/>
        <v>0.053597650513950074</v>
      </c>
      <c r="G12" s="62">
        <v>5</v>
      </c>
      <c r="H12" s="21">
        <f t="shared" si="2"/>
        <v>0.003671071953010279</v>
      </c>
      <c r="I12" s="62">
        <v>15</v>
      </c>
      <c r="J12" s="102">
        <f t="shared" si="3"/>
        <v>0.011013215859030838</v>
      </c>
      <c r="K12" s="62">
        <v>2</v>
      </c>
      <c r="L12" s="21">
        <f t="shared" si="4"/>
        <v>0.0014684287812041115</v>
      </c>
      <c r="M12" s="62">
        <v>12</v>
      </c>
      <c r="N12" s="46">
        <f t="shared" si="5"/>
        <v>0.8</v>
      </c>
    </row>
    <row r="13" spans="1:14" s="3" customFormat="1" ht="21.75" customHeight="1">
      <c r="A13" s="22" t="s">
        <v>70</v>
      </c>
      <c r="B13" s="93">
        <v>724</v>
      </c>
      <c r="C13" s="44">
        <v>395</v>
      </c>
      <c r="D13" s="21">
        <f t="shared" si="1"/>
        <v>0.5455801104972375</v>
      </c>
      <c r="E13" s="62">
        <v>66</v>
      </c>
      <c r="F13" s="102">
        <f t="shared" si="0"/>
        <v>0.09116022099447514</v>
      </c>
      <c r="G13" s="62">
        <v>8</v>
      </c>
      <c r="H13" s="21">
        <f t="shared" si="2"/>
        <v>0.011049723756906077</v>
      </c>
      <c r="I13" s="62">
        <v>27</v>
      </c>
      <c r="J13" s="102">
        <f t="shared" si="3"/>
        <v>0.03729281767955801</v>
      </c>
      <c r="K13" s="62">
        <v>7</v>
      </c>
      <c r="L13" s="21">
        <f t="shared" si="4"/>
        <v>0.009668508287292817</v>
      </c>
      <c r="M13" s="62">
        <v>26</v>
      </c>
      <c r="N13" s="46">
        <f t="shared" si="5"/>
        <v>0.9629629629629629</v>
      </c>
    </row>
    <row r="14" spans="1:14" s="3" customFormat="1" ht="21.75" customHeight="1">
      <c r="A14" s="22" t="s">
        <v>18</v>
      </c>
      <c r="B14" s="93">
        <v>2674</v>
      </c>
      <c r="C14" s="94">
        <v>1868</v>
      </c>
      <c r="D14" s="21">
        <f t="shared" si="1"/>
        <v>0.6985789080029918</v>
      </c>
      <c r="E14" s="99">
        <v>170</v>
      </c>
      <c r="F14" s="102">
        <f t="shared" si="0"/>
        <v>0.06357516828721017</v>
      </c>
      <c r="G14" s="99">
        <v>30</v>
      </c>
      <c r="H14" s="21">
        <f t="shared" si="2"/>
        <v>0.011219147344801795</v>
      </c>
      <c r="I14" s="99">
        <v>121</v>
      </c>
      <c r="J14" s="102">
        <f t="shared" si="3"/>
        <v>0.04525056095736724</v>
      </c>
      <c r="K14" s="99">
        <v>25</v>
      </c>
      <c r="L14" s="21">
        <f t="shared" si="4"/>
        <v>0.009349289454001496</v>
      </c>
      <c r="M14" s="99">
        <v>95</v>
      </c>
      <c r="N14" s="46">
        <f t="shared" si="5"/>
        <v>0.7851239669421488</v>
      </c>
    </row>
    <row r="15" spans="1:14" s="3" customFormat="1" ht="21.75" customHeight="1">
      <c r="A15" s="19" t="s">
        <v>71</v>
      </c>
      <c r="B15" s="92">
        <v>1017</v>
      </c>
      <c r="C15" s="44">
        <v>578</v>
      </c>
      <c r="D15" s="21">
        <f t="shared" si="1"/>
        <v>0.5683382497541789</v>
      </c>
      <c r="E15" s="62">
        <v>74</v>
      </c>
      <c r="F15" s="102">
        <f t="shared" si="0"/>
        <v>0.0727630285152409</v>
      </c>
      <c r="G15" s="62">
        <v>14</v>
      </c>
      <c r="H15" s="21">
        <f t="shared" si="2"/>
        <v>0.01376597836774828</v>
      </c>
      <c r="I15" s="62">
        <v>47</v>
      </c>
      <c r="J15" s="102">
        <f t="shared" si="3"/>
        <v>0.046214355948869225</v>
      </c>
      <c r="K15" s="62">
        <v>9</v>
      </c>
      <c r="L15" s="21">
        <f t="shared" si="4"/>
        <v>0.008849557522123894</v>
      </c>
      <c r="M15" s="62">
        <v>45</v>
      </c>
      <c r="N15" s="46">
        <f t="shared" si="5"/>
        <v>0.9574468085106383</v>
      </c>
    </row>
    <row r="16" spans="1:14" s="3" customFormat="1" ht="21.75" customHeight="1">
      <c r="A16" s="22" t="s">
        <v>75</v>
      </c>
      <c r="B16" s="93">
        <v>1251</v>
      </c>
      <c r="C16" s="44">
        <v>962</v>
      </c>
      <c r="D16" s="21">
        <f t="shared" si="1"/>
        <v>0.7689848121502798</v>
      </c>
      <c r="E16" s="62">
        <v>91</v>
      </c>
      <c r="F16" s="102">
        <f t="shared" si="0"/>
        <v>0.07274180655475619</v>
      </c>
      <c r="G16" s="62">
        <v>3</v>
      </c>
      <c r="H16" s="21">
        <f t="shared" si="2"/>
        <v>0.002398081534772182</v>
      </c>
      <c r="I16" s="62">
        <v>33</v>
      </c>
      <c r="J16" s="102">
        <f t="shared" si="3"/>
        <v>0.026378896882494004</v>
      </c>
      <c r="K16" s="62">
        <v>3</v>
      </c>
      <c r="L16" s="21">
        <f t="shared" si="4"/>
        <v>0.002398081534772182</v>
      </c>
      <c r="M16" s="62">
        <v>26</v>
      </c>
      <c r="N16" s="46">
        <f t="shared" si="5"/>
        <v>0.7878787878787878</v>
      </c>
    </row>
    <row r="17" spans="1:14" s="3" customFormat="1" ht="21.75" customHeight="1">
      <c r="A17" s="22" t="s">
        <v>76</v>
      </c>
      <c r="B17" s="93">
        <v>1033</v>
      </c>
      <c r="C17" s="44">
        <v>573</v>
      </c>
      <c r="D17" s="21">
        <f t="shared" si="1"/>
        <v>0.5546950629235237</v>
      </c>
      <c r="E17" s="62">
        <v>35</v>
      </c>
      <c r="F17" s="102">
        <f t="shared" si="0"/>
        <v>0.03388189738625363</v>
      </c>
      <c r="G17" s="62">
        <v>7</v>
      </c>
      <c r="H17" s="21">
        <f t="shared" si="2"/>
        <v>0.006776379477250726</v>
      </c>
      <c r="I17" s="62">
        <v>13</v>
      </c>
      <c r="J17" s="102">
        <f t="shared" si="3"/>
        <v>0.012584704743465635</v>
      </c>
      <c r="K17" s="62">
        <v>6</v>
      </c>
      <c r="L17" s="21">
        <f t="shared" si="4"/>
        <v>0.005808325266214908</v>
      </c>
      <c r="M17" s="62">
        <v>9</v>
      </c>
      <c r="N17" s="46">
        <f t="shared" si="5"/>
        <v>0.6923076923076923</v>
      </c>
    </row>
    <row r="18" spans="1:14" s="3" customFormat="1" ht="21.75" customHeight="1">
      <c r="A18" s="22" t="s">
        <v>22</v>
      </c>
      <c r="B18" s="93">
        <v>5302</v>
      </c>
      <c r="C18" s="44">
        <v>1925</v>
      </c>
      <c r="D18" s="21">
        <f t="shared" si="1"/>
        <v>0.3630705394190871</v>
      </c>
      <c r="E18" s="62">
        <v>169</v>
      </c>
      <c r="F18" s="102">
        <f t="shared" si="0"/>
        <v>0.03187476423990947</v>
      </c>
      <c r="G18" s="62">
        <v>29</v>
      </c>
      <c r="H18" s="21">
        <f t="shared" si="2"/>
        <v>0.005469634100339495</v>
      </c>
      <c r="I18" s="62">
        <v>45</v>
      </c>
      <c r="J18" s="102">
        <f t="shared" si="3"/>
        <v>0.008487363259147491</v>
      </c>
      <c r="K18" s="62">
        <v>17</v>
      </c>
      <c r="L18" s="21">
        <f t="shared" si="4"/>
        <v>0.003206337231233497</v>
      </c>
      <c r="M18" s="62">
        <v>33</v>
      </c>
      <c r="N18" s="46">
        <f t="shared" si="5"/>
        <v>0.7333333333333333</v>
      </c>
    </row>
    <row r="19" spans="1:14" s="3" customFormat="1" ht="21.75" customHeight="1">
      <c r="A19" s="22" t="s">
        <v>74</v>
      </c>
      <c r="B19" s="93">
        <v>2079</v>
      </c>
      <c r="C19" s="44">
        <v>1315</v>
      </c>
      <c r="D19" s="21">
        <f t="shared" si="1"/>
        <v>0.6325156325156325</v>
      </c>
      <c r="E19" s="62">
        <v>104</v>
      </c>
      <c r="F19" s="102">
        <f t="shared" si="0"/>
        <v>0.050024050024050026</v>
      </c>
      <c r="G19" s="62">
        <v>13</v>
      </c>
      <c r="H19" s="21">
        <f t="shared" si="2"/>
        <v>0.006253006253006253</v>
      </c>
      <c r="I19" s="62">
        <v>29</v>
      </c>
      <c r="J19" s="102">
        <f t="shared" si="3"/>
        <v>0.013949013949013949</v>
      </c>
      <c r="K19" s="62">
        <v>9</v>
      </c>
      <c r="L19" s="21">
        <f t="shared" si="4"/>
        <v>0.004329004329004329</v>
      </c>
      <c r="M19" s="62">
        <v>27</v>
      </c>
      <c r="N19" s="46">
        <f t="shared" si="5"/>
        <v>0.9310344827586207</v>
      </c>
    </row>
    <row r="20" spans="1:14" s="3" customFormat="1" ht="21.75" customHeight="1">
      <c r="A20" s="22" t="s">
        <v>1</v>
      </c>
      <c r="B20" s="93">
        <v>3828</v>
      </c>
      <c r="C20" s="44">
        <v>2226</v>
      </c>
      <c r="D20" s="21">
        <f t="shared" si="1"/>
        <v>0.5815047021943573</v>
      </c>
      <c r="E20" s="62">
        <v>163</v>
      </c>
      <c r="F20" s="102">
        <f t="shared" si="0"/>
        <v>0.04258098223615465</v>
      </c>
      <c r="G20" s="62">
        <v>9</v>
      </c>
      <c r="H20" s="21">
        <f t="shared" si="2"/>
        <v>0.0023510971786833857</v>
      </c>
      <c r="I20" s="62">
        <v>64</v>
      </c>
      <c r="J20" s="102">
        <f t="shared" si="3"/>
        <v>0.01671891327063741</v>
      </c>
      <c r="K20" s="62">
        <v>5</v>
      </c>
      <c r="L20" s="21">
        <f t="shared" si="4"/>
        <v>0.0013061650992685476</v>
      </c>
      <c r="M20" s="62">
        <v>55</v>
      </c>
      <c r="N20" s="46">
        <f t="shared" si="5"/>
        <v>0.859375</v>
      </c>
    </row>
    <row r="21" spans="1:14" s="3" customFormat="1" ht="21.75" customHeight="1">
      <c r="A21" s="22" t="s">
        <v>73</v>
      </c>
      <c r="B21" s="93">
        <v>2411</v>
      </c>
      <c r="C21" s="44">
        <v>1882</v>
      </c>
      <c r="D21" s="21">
        <f t="shared" si="1"/>
        <v>0.7805889672335131</v>
      </c>
      <c r="E21" s="62">
        <v>116</v>
      </c>
      <c r="F21" s="102">
        <f t="shared" si="0"/>
        <v>0.04811281625881377</v>
      </c>
      <c r="G21" s="62">
        <v>18</v>
      </c>
      <c r="H21" s="21">
        <f t="shared" si="2"/>
        <v>0.007465781833264205</v>
      </c>
      <c r="I21" s="62">
        <v>58</v>
      </c>
      <c r="J21" s="102">
        <f t="shared" si="3"/>
        <v>0.024056408129406886</v>
      </c>
      <c r="K21" s="62">
        <v>15</v>
      </c>
      <c r="L21" s="21">
        <f t="shared" si="4"/>
        <v>0.006221484861053505</v>
      </c>
      <c r="M21" s="62">
        <v>44</v>
      </c>
      <c r="N21" s="46">
        <f t="shared" si="5"/>
        <v>0.7586206896551724</v>
      </c>
    </row>
    <row r="22" spans="1:14" s="3" customFormat="1" ht="21.75" customHeight="1">
      <c r="A22" s="22" t="s">
        <v>72</v>
      </c>
      <c r="B22" s="93">
        <v>1171</v>
      </c>
      <c r="C22" s="44">
        <v>862</v>
      </c>
      <c r="D22" s="21">
        <f t="shared" si="1"/>
        <v>0.7361229718189581</v>
      </c>
      <c r="E22" s="62">
        <v>89</v>
      </c>
      <c r="F22" s="102">
        <f t="shared" si="0"/>
        <v>0.07600341588385995</v>
      </c>
      <c r="G22" s="62">
        <v>8</v>
      </c>
      <c r="H22" s="21">
        <f t="shared" si="2"/>
        <v>0.006831767719897523</v>
      </c>
      <c r="I22" s="62">
        <v>30</v>
      </c>
      <c r="J22" s="102">
        <f t="shared" si="3"/>
        <v>0.025619128949615714</v>
      </c>
      <c r="K22" s="62">
        <v>5</v>
      </c>
      <c r="L22" s="21">
        <f t="shared" si="4"/>
        <v>0.004269854824935952</v>
      </c>
      <c r="M22" s="62">
        <v>21</v>
      </c>
      <c r="N22" s="46">
        <f t="shared" si="5"/>
        <v>0.7</v>
      </c>
    </row>
    <row r="23" spans="1:14" s="3" customFormat="1" ht="21.75" customHeight="1">
      <c r="A23" s="22" t="s">
        <v>23</v>
      </c>
      <c r="B23" s="93">
        <v>2184</v>
      </c>
      <c r="C23" s="44">
        <v>1106</v>
      </c>
      <c r="D23" s="21">
        <f t="shared" si="1"/>
        <v>0.5064102564102564</v>
      </c>
      <c r="E23" s="62">
        <v>124</v>
      </c>
      <c r="F23" s="102">
        <f t="shared" si="0"/>
        <v>0.056776556776556776</v>
      </c>
      <c r="G23" s="62">
        <v>14</v>
      </c>
      <c r="H23" s="21">
        <f t="shared" si="2"/>
        <v>0.00641025641025641</v>
      </c>
      <c r="I23" s="62">
        <v>73</v>
      </c>
      <c r="J23" s="102">
        <f t="shared" si="3"/>
        <v>0.033424908424908424</v>
      </c>
      <c r="K23" s="62">
        <v>12</v>
      </c>
      <c r="L23" s="21">
        <f t="shared" si="4"/>
        <v>0.005494505494505495</v>
      </c>
      <c r="M23" s="62">
        <v>61</v>
      </c>
      <c r="N23" s="46">
        <f t="shared" si="5"/>
        <v>0.8356164383561644</v>
      </c>
    </row>
    <row r="24" spans="1:14" s="3" customFormat="1" ht="21.75" customHeight="1" thickBot="1">
      <c r="A24" s="22" t="s">
        <v>97</v>
      </c>
      <c r="B24" s="95">
        <v>2431</v>
      </c>
      <c r="C24" s="47">
        <v>1766</v>
      </c>
      <c r="D24" s="25">
        <f>+C24/B24</f>
        <v>0.7264500205676676</v>
      </c>
      <c r="E24" s="100">
        <v>154</v>
      </c>
      <c r="F24" s="103">
        <f t="shared" si="0"/>
        <v>0.06334841628959276</v>
      </c>
      <c r="G24" s="100">
        <v>17</v>
      </c>
      <c r="H24" s="25">
        <f t="shared" si="2"/>
        <v>0.006993006993006993</v>
      </c>
      <c r="I24" s="100">
        <v>85</v>
      </c>
      <c r="J24" s="103">
        <f t="shared" si="3"/>
        <v>0.03496503496503497</v>
      </c>
      <c r="K24" s="100">
        <v>16</v>
      </c>
      <c r="L24" s="25">
        <f t="shared" si="4"/>
        <v>0.00658165364047717</v>
      </c>
      <c r="M24" s="100">
        <v>71</v>
      </c>
      <c r="N24" s="46">
        <f>M24/I24</f>
        <v>0.8352941176470589</v>
      </c>
    </row>
    <row r="25" spans="1:14" s="10" customFormat="1" ht="21.75" customHeight="1" thickBot="1">
      <c r="A25" s="126" t="s">
        <v>77</v>
      </c>
      <c r="B25" s="96">
        <v>37625</v>
      </c>
      <c r="C25" s="48">
        <v>19989</v>
      </c>
      <c r="D25" s="33">
        <f>+C25/B25</f>
        <v>0.5312691029900333</v>
      </c>
      <c r="E25" s="60">
        <v>1927</v>
      </c>
      <c r="F25" s="104">
        <f t="shared" si="0"/>
        <v>0.05121594684385382</v>
      </c>
      <c r="G25" s="60">
        <v>230</v>
      </c>
      <c r="H25" s="33">
        <f t="shared" si="2"/>
        <v>0.006112956810631229</v>
      </c>
      <c r="I25" s="60">
        <v>797</v>
      </c>
      <c r="J25" s="104">
        <f>I25/B25</f>
        <v>0.021182724252491694</v>
      </c>
      <c r="K25" s="60">
        <v>172</v>
      </c>
      <c r="L25" s="33">
        <f t="shared" si="4"/>
        <v>0.004571428571428572</v>
      </c>
      <c r="M25" s="60">
        <v>643</v>
      </c>
      <c r="N25" s="49">
        <f>+M25/I25</f>
        <v>0.8067754077791719</v>
      </c>
    </row>
    <row r="27" ht="12.75">
      <c r="A27" s="128"/>
    </row>
  </sheetData>
  <sheetProtection/>
  <mergeCells count="3">
    <mergeCell ref="A3:N3"/>
    <mergeCell ref="A2:N2"/>
    <mergeCell ref="A1:N1"/>
  </mergeCells>
  <printOptions horizontalCentered="1" verticalCentered="1"/>
  <pageMargins left="0.51" right="0.5" top="0.75" bottom="0.75" header="0.12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1.140625" style="2" customWidth="1"/>
    <col min="2" max="2" width="12.140625" style="2" customWidth="1"/>
    <col min="3" max="4" width="11.28125" style="2" bestFit="1" customWidth="1"/>
    <col min="5" max="5" width="9.421875" style="2" bestFit="1" customWidth="1"/>
    <col min="6" max="8" width="11.28125" style="2" bestFit="1" customWidth="1"/>
    <col min="9" max="9" width="9.421875" style="2" bestFit="1" customWidth="1"/>
    <col min="10" max="10" width="10.421875" style="2" bestFit="1" customWidth="1"/>
    <col min="11" max="11" width="9.421875" style="2" bestFit="1" customWidth="1"/>
    <col min="12" max="12" width="11.00390625" style="2" customWidth="1"/>
    <col min="13" max="13" width="0" style="2" hidden="1" customWidth="1"/>
    <col min="14" max="16384" width="9.140625" style="2" customWidth="1"/>
  </cols>
  <sheetData>
    <row r="1" spans="1:14" s="1" customFormat="1" ht="18.75" customHeight="1">
      <c r="A1" s="187" t="str">
        <f>'1- Populations in Cohort'!A1</f>
        <v>TAB 10 - LABOR EXCHANGE PERFORMANCE SUMMARY 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  <c r="L1" s="8"/>
      <c r="M1" s="8"/>
      <c r="N1" s="8"/>
    </row>
    <row r="2" spans="1:14" s="1" customFormat="1" ht="18.75" customHeight="1">
      <c r="A2" s="181" t="str">
        <f>'1- Populations in Cohort'!A2</f>
        <v>FY17 QUARTER ENDING MARCH 31, 2017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8"/>
      <c r="M2" s="8"/>
      <c r="N2" s="8"/>
    </row>
    <row r="3" spans="1:14" s="1" customFormat="1" ht="18.75" customHeight="1" thickBot="1">
      <c r="A3" s="181" t="s">
        <v>67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  <c r="L3" s="8"/>
      <c r="M3" s="8"/>
      <c r="N3" s="8"/>
    </row>
    <row r="4" spans="1:13" s="1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73" t="s">
        <v>11</v>
      </c>
      <c r="G4" s="65" t="s">
        <v>12</v>
      </c>
      <c r="H4" s="65" t="s">
        <v>82</v>
      </c>
      <c r="I4" s="66" t="s">
        <v>13</v>
      </c>
      <c r="J4" s="71" t="s">
        <v>65</v>
      </c>
      <c r="K4" s="83" t="s">
        <v>14</v>
      </c>
      <c r="L4" s="7"/>
      <c r="M4" s="7"/>
    </row>
    <row r="5" spans="1:11" s="3" customFormat="1" ht="12.75">
      <c r="A5" s="54" t="s">
        <v>28</v>
      </c>
      <c r="B5" s="50" t="s">
        <v>31</v>
      </c>
      <c r="C5" s="51" t="s">
        <v>31</v>
      </c>
      <c r="D5" s="84" t="s">
        <v>31</v>
      </c>
      <c r="E5" s="85" t="s">
        <v>64</v>
      </c>
      <c r="F5" s="53" t="s">
        <v>32</v>
      </c>
      <c r="G5" s="51" t="s">
        <v>32</v>
      </c>
      <c r="H5" s="84" t="s">
        <v>32</v>
      </c>
      <c r="I5" s="85" t="s">
        <v>64</v>
      </c>
      <c r="J5" s="87" t="s">
        <v>79</v>
      </c>
      <c r="K5" s="88" t="s">
        <v>64</v>
      </c>
    </row>
    <row r="6" spans="1:11" s="3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3" t="s">
        <v>34</v>
      </c>
      <c r="G6" s="51" t="s">
        <v>34</v>
      </c>
      <c r="H6" s="51" t="s">
        <v>34</v>
      </c>
      <c r="I6" s="52" t="s">
        <v>62</v>
      </c>
      <c r="J6" s="80" t="s">
        <v>35</v>
      </c>
      <c r="K6" s="56" t="s">
        <v>62</v>
      </c>
    </row>
    <row r="7" spans="1:11" s="3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86" t="s">
        <v>66</v>
      </c>
      <c r="F7" s="31" t="s">
        <v>33</v>
      </c>
      <c r="G7" s="29" t="s">
        <v>37</v>
      </c>
      <c r="H7" s="29" t="s">
        <v>39</v>
      </c>
      <c r="I7" s="86" t="s">
        <v>66</v>
      </c>
      <c r="J7" s="31" t="s">
        <v>36</v>
      </c>
      <c r="K7" s="89" t="s">
        <v>63</v>
      </c>
    </row>
    <row r="8" spans="1:11" s="3" customFormat="1" ht="17.25" customHeight="1">
      <c r="A8" s="19" t="s">
        <v>19</v>
      </c>
      <c r="B8" s="20">
        <v>2502</v>
      </c>
      <c r="C8" s="44">
        <v>1421</v>
      </c>
      <c r="D8" s="78">
        <f>+C8/B8</f>
        <v>0.5679456434852118</v>
      </c>
      <c r="E8" s="21">
        <f>D8/0.57</f>
        <v>0.9963958657635296</v>
      </c>
      <c r="F8" s="44">
        <v>1476</v>
      </c>
      <c r="G8" s="61">
        <v>1200</v>
      </c>
      <c r="H8" s="76">
        <f>+G8/F8</f>
        <v>0.8130081300813008</v>
      </c>
      <c r="I8" s="21">
        <f>H8/0.85</f>
        <v>0.9564801530368245</v>
      </c>
      <c r="J8" s="90">
        <v>13741</v>
      </c>
      <c r="K8" s="45">
        <f>(J8/17500)</f>
        <v>0.7852</v>
      </c>
    </row>
    <row r="9" spans="1:11" s="3" customFormat="1" ht="17.25" customHeight="1">
      <c r="A9" s="22" t="s">
        <v>0</v>
      </c>
      <c r="B9" s="20">
        <v>12580</v>
      </c>
      <c r="C9" s="44">
        <v>7476</v>
      </c>
      <c r="D9" s="78">
        <f aca="true" t="shared" si="0" ref="D9:D24">+C9/B9</f>
        <v>0.5942766295707472</v>
      </c>
      <c r="E9" s="21">
        <f aca="true" t="shared" si="1" ref="E9:E24">D9/0.57</f>
        <v>1.0425905781942935</v>
      </c>
      <c r="F9" s="44">
        <v>8382</v>
      </c>
      <c r="G9" s="62">
        <v>7011</v>
      </c>
      <c r="H9" s="76">
        <f aca="true" t="shared" si="2" ref="H9:H24">+G9/F9</f>
        <v>0.8364352183249821</v>
      </c>
      <c r="I9" s="21">
        <f aca="true" t="shared" si="3" ref="I9:I23">H9/0.85</f>
        <v>0.9840414333235085</v>
      </c>
      <c r="J9" s="91">
        <v>17811</v>
      </c>
      <c r="K9" s="45">
        <f>(J9/17500)</f>
        <v>1.0177714285714285</v>
      </c>
    </row>
    <row r="10" spans="1:11" s="3" customFormat="1" ht="17.25" customHeight="1">
      <c r="A10" s="22" t="s">
        <v>20</v>
      </c>
      <c r="B10" s="20">
        <v>12265</v>
      </c>
      <c r="C10" s="44">
        <v>7284</v>
      </c>
      <c r="D10" s="78">
        <f t="shared" si="0"/>
        <v>0.5938850387280881</v>
      </c>
      <c r="E10" s="21">
        <f t="shared" si="1"/>
        <v>1.0419035767159441</v>
      </c>
      <c r="F10" s="44">
        <v>7667</v>
      </c>
      <c r="G10" s="62">
        <v>6393</v>
      </c>
      <c r="H10" s="76">
        <f t="shared" si="2"/>
        <v>0.8338333115951481</v>
      </c>
      <c r="I10" s="21">
        <f t="shared" si="3"/>
        <v>0.9809803665825272</v>
      </c>
      <c r="J10" s="91">
        <v>16339</v>
      </c>
      <c r="K10" s="45">
        <f aca="true" t="shared" si="4" ref="K10:K24">(J10/17500)</f>
        <v>0.9336571428571429</v>
      </c>
    </row>
    <row r="11" spans="1:11" s="3" customFormat="1" ht="17.25" customHeight="1">
      <c r="A11" s="22" t="s">
        <v>21</v>
      </c>
      <c r="B11" s="20">
        <v>5151</v>
      </c>
      <c r="C11" s="44">
        <v>3208</v>
      </c>
      <c r="D11" s="78">
        <f t="shared" si="0"/>
        <v>0.6227916909337993</v>
      </c>
      <c r="E11" s="21">
        <f t="shared" si="1"/>
        <v>1.0926170016382444</v>
      </c>
      <c r="F11" s="44">
        <v>3092</v>
      </c>
      <c r="G11" s="62">
        <v>2659</v>
      </c>
      <c r="H11" s="76">
        <f t="shared" si="2"/>
        <v>0.859961190168176</v>
      </c>
      <c r="I11" s="21">
        <f t="shared" si="3"/>
        <v>1.0117190472566777</v>
      </c>
      <c r="J11" s="91">
        <v>16871</v>
      </c>
      <c r="K11" s="45">
        <f t="shared" si="4"/>
        <v>0.9640571428571428</v>
      </c>
    </row>
    <row r="12" spans="1:11" s="3" customFormat="1" ht="17.25" customHeight="1">
      <c r="A12" s="22" t="s">
        <v>4</v>
      </c>
      <c r="B12" s="20">
        <v>2717</v>
      </c>
      <c r="C12" s="44">
        <v>1505</v>
      </c>
      <c r="D12" s="78">
        <f t="shared" si="0"/>
        <v>0.5539197644460803</v>
      </c>
      <c r="E12" s="21">
        <f t="shared" si="1"/>
        <v>0.9717890604317199</v>
      </c>
      <c r="F12" s="44">
        <v>1733</v>
      </c>
      <c r="G12" s="62">
        <v>1480</v>
      </c>
      <c r="H12" s="76">
        <f t="shared" si="2"/>
        <v>0.8540103866128101</v>
      </c>
      <c r="I12" s="21">
        <f t="shared" si="3"/>
        <v>1.0047181018974238</v>
      </c>
      <c r="J12" s="91">
        <v>17757</v>
      </c>
      <c r="K12" s="45">
        <f t="shared" si="4"/>
        <v>1.0146857142857142</v>
      </c>
    </row>
    <row r="13" spans="1:11" s="3" customFormat="1" ht="17.25" customHeight="1">
      <c r="A13" s="22" t="s">
        <v>18</v>
      </c>
      <c r="B13" s="20">
        <v>9656</v>
      </c>
      <c r="C13" s="44">
        <v>5744</v>
      </c>
      <c r="D13" s="78">
        <f t="shared" si="0"/>
        <v>0.5948632974316487</v>
      </c>
      <c r="E13" s="21">
        <f t="shared" si="1"/>
        <v>1.043619820055524</v>
      </c>
      <c r="F13" s="44">
        <v>6115</v>
      </c>
      <c r="G13" s="62">
        <v>5181</v>
      </c>
      <c r="H13" s="76">
        <f t="shared" si="2"/>
        <v>0.8472608340147179</v>
      </c>
      <c r="I13" s="21">
        <f t="shared" si="3"/>
        <v>0.996777451782021</v>
      </c>
      <c r="J13" s="91">
        <v>20818</v>
      </c>
      <c r="K13" s="45">
        <f t="shared" si="4"/>
        <v>1.1896</v>
      </c>
    </row>
    <row r="14" spans="1:11" s="3" customFormat="1" ht="17.25" customHeight="1">
      <c r="A14" s="19" t="s">
        <v>5</v>
      </c>
      <c r="B14" s="20">
        <v>3921</v>
      </c>
      <c r="C14" s="44">
        <v>2367</v>
      </c>
      <c r="D14" s="78">
        <f t="shared" si="0"/>
        <v>0.603672532517215</v>
      </c>
      <c r="E14" s="21">
        <f t="shared" si="1"/>
        <v>1.0590746184512545</v>
      </c>
      <c r="F14" s="44">
        <v>2723</v>
      </c>
      <c r="G14" s="62">
        <v>2276</v>
      </c>
      <c r="H14" s="76">
        <f t="shared" si="2"/>
        <v>0.8358428204186559</v>
      </c>
      <c r="I14" s="21">
        <f t="shared" si="3"/>
        <v>0.9833444946101834</v>
      </c>
      <c r="J14" s="91">
        <v>15222</v>
      </c>
      <c r="K14" s="45">
        <f t="shared" si="4"/>
        <v>0.8698285714285714</v>
      </c>
    </row>
    <row r="15" spans="1:11" s="3" customFormat="1" ht="17.25" customHeight="1">
      <c r="A15" s="22" t="s">
        <v>16</v>
      </c>
      <c r="B15" s="20">
        <v>4875</v>
      </c>
      <c r="C15" s="44">
        <v>2922</v>
      </c>
      <c r="D15" s="78">
        <f t="shared" si="0"/>
        <v>0.5993846153846154</v>
      </c>
      <c r="E15" s="21">
        <f t="shared" si="1"/>
        <v>1.0515519568151148</v>
      </c>
      <c r="F15" s="44">
        <v>3114</v>
      </c>
      <c r="G15" s="62">
        <v>2652</v>
      </c>
      <c r="H15" s="76">
        <f t="shared" si="2"/>
        <v>0.8516377649325626</v>
      </c>
      <c r="I15" s="21">
        <f t="shared" si="3"/>
        <v>1.001926782273603</v>
      </c>
      <c r="J15" s="91">
        <v>24089</v>
      </c>
      <c r="K15" s="45">
        <f t="shared" si="4"/>
        <v>1.3765142857142858</v>
      </c>
    </row>
    <row r="16" spans="1:11" s="3" customFormat="1" ht="17.25" customHeight="1">
      <c r="A16" s="22" t="s">
        <v>3</v>
      </c>
      <c r="B16" s="20">
        <v>4864</v>
      </c>
      <c r="C16" s="44">
        <v>2971</v>
      </c>
      <c r="D16" s="78">
        <f t="shared" si="0"/>
        <v>0.6108141447368421</v>
      </c>
      <c r="E16" s="21">
        <f t="shared" si="1"/>
        <v>1.0716037626962145</v>
      </c>
      <c r="F16" s="44">
        <v>3168</v>
      </c>
      <c r="G16" s="62">
        <v>2698</v>
      </c>
      <c r="H16" s="76">
        <f t="shared" si="2"/>
        <v>0.8516414141414141</v>
      </c>
      <c r="I16" s="21">
        <f t="shared" si="3"/>
        <v>1.0019310754604873</v>
      </c>
      <c r="J16" s="91">
        <v>15678</v>
      </c>
      <c r="K16" s="45">
        <f t="shared" si="4"/>
        <v>0.8958857142857143</v>
      </c>
    </row>
    <row r="17" spans="1:11" s="3" customFormat="1" ht="17.25" customHeight="1">
      <c r="A17" s="22" t="s">
        <v>22</v>
      </c>
      <c r="B17" s="20">
        <v>18315</v>
      </c>
      <c r="C17" s="44">
        <v>10400</v>
      </c>
      <c r="D17" s="78">
        <f t="shared" si="0"/>
        <v>0.5678405678405678</v>
      </c>
      <c r="E17" s="21">
        <f t="shared" si="1"/>
        <v>0.996211522527312</v>
      </c>
      <c r="F17" s="44">
        <v>10684</v>
      </c>
      <c r="G17" s="62">
        <v>8863</v>
      </c>
      <c r="H17" s="76">
        <f t="shared" si="2"/>
        <v>0.8295582178959191</v>
      </c>
      <c r="I17" s="21">
        <f t="shared" si="3"/>
        <v>0.9759508445834343</v>
      </c>
      <c r="J17" s="91">
        <v>13685</v>
      </c>
      <c r="K17" s="45">
        <f t="shared" si="4"/>
        <v>0.782</v>
      </c>
    </row>
    <row r="18" spans="1:11" s="3" customFormat="1" ht="17.25" customHeight="1">
      <c r="A18" s="22" t="s">
        <v>25</v>
      </c>
      <c r="B18" s="20">
        <v>7412</v>
      </c>
      <c r="C18" s="44">
        <v>4647</v>
      </c>
      <c r="D18" s="78">
        <f t="shared" si="0"/>
        <v>0.6269562871019968</v>
      </c>
      <c r="E18" s="21">
        <f t="shared" si="1"/>
        <v>1.0999233107052577</v>
      </c>
      <c r="F18" s="44">
        <v>5021</v>
      </c>
      <c r="G18" s="62">
        <v>4316</v>
      </c>
      <c r="H18" s="76">
        <f t="shared" si="2"/>
        <v>0.8595897231627166</v>
      </c>
      <c r="I18" s="21">
        <f t="shared" si="3"/>
        <v>1.011282027250255</v>
      </c>
      <c r="J18" s="91">
        <v>20181</v>
      </c>
      <c r="K18" s="45">
        <f t="shared" si="4"/>
        <v>1.1532</v>
      </c>
    </row>
    <row r="19" spans="1:11" s="3" customFormat="1" ht="17.25" customHeight="1">
      <c r="A19" s="22" t="s">
        <v>1</v>
      </c>
      <c r="B19" s="20">
        <v>12474</v>
      </c>
      <c r="C19" s="44">
        <v>7655</v>
      </c>
      <c r="D19" s="78">
        <f t="shared" si="0"/>
        <v>0.6136764470097803</v>
      </c>
      <c r="E19" s="21">
        <f t="shared" si="1"/>
        <v>1.0766253456311936</v>
      </c>
      <c r="F19" s="44">
        <v>8086</v>
      </c>
      <c r="G19" s="62">
        <v>6943</v>
      </c>
      <c r="H19" s="76">
        <f t="shared" si="2"/>
        <v>0.8586445708632204</v>
      </c>
      <c r="I19" s="21">
        <f t="shared" si="3"/>
        <v>1.0101700833684946</v>
      </c>
      <c r="J19" s="91">
        <v>25867</v>
      </c>
      <c r="K19" s="45">
        <f t="shared" si="4"/>
        <v>1.4781142857142857</v>
      </c>
    </row>
    <row r="20" spans="1:11" s="3" customFormat="1" ht="17.25" customHeight="1">
      <c r="A20" s="22" t="s">
        <v>2</v>
      </c>
      <c r="B20" s="20">
        <v>8422</v>
      </c>
      <c r="C20" s="44">
        <v>5008</v>
      </c>
      <c r="D20" s="78">
        <f t="shared" si="0"/>
        <v>0.5946331037758252</v>
      </c>
      <c r="E20" s="21">
        <f t="shared" si="1"/>
        <v>1.0432159715365357</v>
      </c>
      <c r="F20" s="44">
        <v>5353</v>
      </c>
      <c r="G20" s="62">
        <v>4608</v>
      </c>
      <c r="H20" s="76">
        <f t="shared" si="2"/>
        <v>0.8608257052120306</v>
      </c>
      <c r="I20" s="21">
        <f t="shared" si="3"/>
        <v>1.0127361237788595</v>
      </c>
      <c r="J20" s="91">
        <v>32249</v>
      </c>
      <c r="K20" s="45">
        <f t="shared" si="4"/>
        <v>1.8428</v>
      </c>
    </row>
    <row r="21" spans="1:11" s="3" customFormat="1" ht="17.25" customHeight="1">
      <c r="A21" s="22" t="s">
        <v>17</v>
      </c>
      <c r="B21" s="20">
        <v>4772</v>
      </c>
      <c r="C21" s="44">
        <v>2741</v>
      </c>
      <c r="D21" s="78">
        <f t="shared" si="0"/>
        <v>0.5743922883487007</v>
      </c>
      <c r="E21" s="21">
        <f t="shared" si="1"/>
        <v>1.0077057690328084</v>
      </c>
      <c r="F21" s="44">
        <v>2870</v>
      </c>
      <c r="G21" s="62">
        <v>2448</v>
      </c>
      <c r="H21" s="76">
        <f t="shared" si="2"/>
        <v>0.8529616724738676</v>
      </c>
      <c r="I21" s="21">
        <f t="shared" si="3"/>
        <v>1.0034843205574913</v>
      </c>
      <c r="J21" s="91">
        <v>20582</v>
      </c>
      <c r="K21" s="45">
        <f t="shared" si="4"/>
        <v>1.1761142857142857</v>
      </c>
    </row>
    <row r="22" spans="1:11" s="3" customFormat="1" ht="17.25" customHeight="1">
      <c r="A22" s="22" t="s">
        <v>23</v>
      </c>
      <c r="B22" s="20">
        <v>7179</v>
      </c>
      <c r="C22" s="44">
        <v>3966</v>
      </c>
      <c r="D22" s="78">
        <f t="shared" si="0"/>
        <v>0.552444630171333</v>
      </c>
      <c r="E22" s="21">
        <f t="shared" si="1"/>
        <v>0.9692011055637423</v>
      </c>
      <c r="F22" s="44">
        <v>4517</v>
      </c>
      <c r="G22" s="62">
        <v>3718</v>
      </c>
      <c r="H22" s="76">
        <f t="shared" si="2"/>
        <v>0.8231126854106708</v>
      </c>
      <c r="I22" s="21">
        <f t="shared" si="3"/>
        <v>0.9683678651890245</v>
      </c>
      <c r="J22" s="91">
        <v>19443</v>
      </c>
      <c r="K22" s="45">
        <f t="shared" si="4"/>
        <v>1.1110285714285715</v>
      </c>
    </row>
    <row r="23" spans="1:12" s="3" customFormat="1" ht="17.25" customHeight="1" thickBot="1">
      <c r="A23" s="23" t="s">
        <v>97</v>
      </c>
      <c r="B23" s="24">
        <v>9119</v>
      </c>
      <c r="C23" s="47">
        <v>5172</v>
      </c>
      <c r="D23" s="79">
        <f t="shared" si="0"/>
        <v>0.5671674525715539</v>
      </c>
      <c r="E23" s="25">
        <f t="shared" si="1"/>
        <v>0.9950306185465858</v>
      </c>
      <c r="F23" s="47">
        <v>5155</v>
      </c>
      <c r="G23" s="100">
        <v>4384</v>
      </c>
      <c r="H23" s="77">
        <f t="shared" si="2"/>
        <v>0.8504364694471387</v>
      </c>
      <c r="I23" s="21">
        <f t="shared" si="3"/>
        <v>1.000513493467222</v>
      </c>
      <c r="J23" s="127">
        <v>23403</v>
      </c>
      <c r="K23" s="170">
        <f t="shared" si="4"/>
        <v>1.3373142857142857</v>
      </c>
      <c r="L23" s="81"/>
    </row>
    <row r="24" spans="1:12" s="10" customFormat="1" ht="17.25" customHeight="1" thickBot="1">
      <c r="A24" s="26" t="s">
        <v>6</v>
      </c>
      <c r="B24" s="27">
        <v>135143</v>
      </c>
      <c r="C24" s="60">
        <v>80772</v>
      </c>
      <c r="D24" s="104">
        <f t="shared" si="0"/>
        <v>0.5976780151395189</v>
      </c>
      <c r="E24" s="33">
        <f t="shared" si="1"/>
        <v>1.0485579212974017</v>
      </c>
      <c r="F24" s="155">
        <v>85989</v>
      </c>
      <c r="G24" s="60">
        <v>72570</v>
      </c>
      <c r="H24" s="143">
        <f t="shared" si="2"/>
        <v>0.8439451557757388</v>
      </c>
      <c r="I24" s="33">
        <f>H24/0.85</f>
        <v>0.9928766538538104</v>
      </c>
      <c r="J24" s="157">
        <v>20455</v>
      </c>
      <c r="K24" s="171">
        <f t="shared" si="4"/>
        <v>1.1688571428571428</v>
      </c>
      <c r="L24" s="82"/>
    </row>
    <row r="25" spans="1:12" s="10" customFormat="1" ht="17.25" customHeight="1">
      <c r="A25" s="193" t="s">
        <v>105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5"/>
      <c r="L25" s="9"/>
    </row>
    <row r="26" spans="1:12" s="6" customFormat="1" ht="122.25" customHeight="1" thickBot="1">
      <c r="A26" s="190" t="s">
        <v>103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  <c r="L26" s="5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4">
      <selection activeCell="A28" sqref="A28"/>
    </sheetView>
  </sheetViews>
  <sheetFormatPr defaultColWidth="9.140625" defaultRowHeight="12.75"/>
  <cols>
    <col min="1" max="1" width="21.140625" style="2" customWidth="1"/>
    <col min="2" max="2" width="12.140625" style="2" customWidth="1"/>
    <col min="3" max="4" width="11.28125" style="2" bestFit="1" customWidth="1"/>
    <col min="5" max="5" width="9.421875" style="2" bestFit="1" customWidth="1"/>
    <col min="6" max="8" width="11.28125" style="2" bestFit="1" customWidth="1"/>
    <col min="9" max="9" width="9.421875" style="2" bestFit="1" customWidth="1"/>
    <col min="10" max="10" width="10.421875" style="2" bestFit="1" customWidth="1"/>
    <col min="11" max="11" width="9.421875" style="2" bestFit="1" customWidth="1"/>
    <col min="12" max="12" width="11.00390625" style="2" customWidth="1"/>
    <col min="13" max="13" width="0" style="2" hidden="1" customWidth="1"/>
    <col min="14" max="16384" width="9.140625" style="2" customWidth="1"/>
  </cols>
  <sheetData>
    <row r="1" spans="1:14" s="1" customFormat="1" ht="18.75" customHeight="1">
      <c r="A1" s="187" t="str">
        <f>'1- Populations in Cohort'!A1</f>
        <v>TAB 10 - LABOR EXCHANGE PERFORMANCE SUMMARY 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  <c r="L1" s="8"/>
      <c r="M1" s="8"/>
      <c r="N1" s="8"/>
    </row>
    <row r="2" spans="1:14" s="1" customFormat="1" ht="18.75" customHeight="1">
      <c r="A2" s="181" t="str">
        <f>'1- Populations in Cohort'!A2</f>
        <v>FY17 QUARTER ENDING MARCH 31, 2017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8"/>
      <c r="M2" s="8"/>
      <c r="N2" s="8"/>
    </row>
    <row r="3" spans="1:14" s="1" customFormat="1" ht="18.75" customHeight="1" thickBot="1">
      <c r="A3" s="181" t="s">
        <v>83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  <c r="L3" s="8"/>
      <c r="M3" s="8"/>
      <c r="N3" s="8"/>
    </row>
    <row r="4" spans="1:13" s="1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73" t="s">
        <v>11</v>
      </c>
      <c r="G4" s="65" t="s">
        <v>12</v>
      </c>
      <c r="H4" s="65" t="s">
        <v>82</v>
      </c>
      <c r="I4" s="66" t="s">
        <v>13</v>
      </c>
      <c r="J4" s="71" t="s">
        <v>65</v>
      </c>
      <c r="K4" s="83" t="s">
        <v>14</v>
      </c>
      <c r="L4" s="7"/>
      <c r="M4" s="7"/>
    </row>
    <row r="5" spans="1:11" s="3" customFormat="1" ht="12.75">
      <c r="A5" s="54" t="s">
        <v>28</v>
      </c>
      <c r="B5" s="50" t="s">
        <v>31</v>
      </c>
      <c r="C5" s="51" t="s">
        <v>31</v>
      </c>
      <c r="D5" s="84" t="s">
        <v>31</v>
      </c>
      <c r="E5" s="85" t="s">
        <v>64</v>
      </c>
      <c r="F5" s="53" t="s">
        <v>32</v>
      </c>
      <c r="G5" s="51" t="s">
        <v>32</v>
      </c>
      <c r="H5" s="84" t="s">
        <v>32</v>
      </c>
      <c r="I5" s="85" t="s">
        <v>64</v>
      </c>
      <c r="J5" s="87" t="s">
        <v>79</v>
      </c>
      <c r="K5" s="88" t="s">
        <v>64</v>
      </c>
    </row>
    <row r="6" spans="1:11" s="3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3" t="s">
        <v>34</v>
      </c>
      <c r="G6" s="51" t="s">
        <v>34</v>
      </c>
      <c r="H6" s="51" t="s">
        <v>34</v>
      </c>
      <c r="I6" s="52" t="s">
        <v>62</v>
      </c>
      <c r="J6" s="80" t="s">
        <v>35</v>
      </c>
      <c r="K6" s="56" t="s">
        <v>62</v>
      </c>
    </row>
    <row r="7" spans="1:11" s="3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86" t="s">
        <v>66</v>
      </c>
      <c r="F7" s="31" t="s">
        <v>33</v>
      </c>
      <c r="G7" s="29" t="s">
        <v>37</v>
      </c>
      <c r="H7" s="29" t="s">
        <v>39</v>
      </c>
      <c r="I7" s="86" t="s">
        <v>66</v>
      </c>
      <c r="J7" s="31" t="s">
        <v>36</v>
      </c>
      <c r="K7" s="89" t="s">
        <v>63</v>
      </c>
    </row>
    <row r="8" spans="1:11" s="3" customFormat="1" ht="17.25" customHeight="1">
      <c r="A8" s="19" t="s">
        <v>19</v>
      </c>
      <c r="B8" s="20">
        <v>1324</v>
      </c>
      <c r="C8" s="44">
        <v>711</v>
      </c>
      <c r="D8" s="78">
        <f aca="true" t="shared" si="0" ref="D8:D24">+C8/B8</f>
        <v>0.5370090634441088</v>
      </c>
      <c r="E8" s="21">
        <f>D8/0.57</f>
        <v>0.942121163937033</v>
      </c>
      <c r="F8" s="44">
        <v>726</v>
      </c>
      <c r="G8" s="61">
        <v>605</v>
      </c>
      <c r="H8" s="76">
        <f>+G8/F8</f>
        <v>0.8333333333333334</v>
      </c>
      <c r="I8" s="21">
        <f>H8/0.85</f>
        <v>0.9803921568627452</v>
      </c>
      <c r="J8" s="90">
        <v>16383</v>
      </c>
      <c r="K8" s="45">
        <f>(J8/17500)</f>
        <v>0.9361714285714285</v>
      </c>
    </row>
    <row r="9" spans="1:11" s="3" customFormat="1" ht="17.25" customHeight="1">
      <c r="A9" s="22" t="s">
        <v>0</v>
      </c>
      <c r="B9" s="20">
        <v>6748</v>
      </c>
      <c r="C9" s="44">
        <v>3887</v>
      </c>
      <c r="D9" s="78">
        <f t="shared" si="0"/>
        <v>0.5760225251926496</v>
      </c>
      <c r="E9" s="21">
        <f aca="true" t="shared" si="1" ref="E9:E23">D9/0.57</f>
        <v>1.0105658336713153</v>
      </c>
      <c r="F9" s="44">
        <v>4110</v>
      </c>
      <c r="G9" s="62">
        <v>3551</v>
      </c>
      <c r="H9" s="76">
        <f aca="true" t="shared" si="2" ref="H9:H24">+G9/F9</f>
        <v>0.8639902676399027</v>
      </c>
      <c r="I9" s="21">
        <f aca="true" t="shared" si="3" ref="I9:I23">H9/0.85</f>
        <v>1.0164591383998856</v>
      </c>
      <c r="J9" s="91">
        <v>22645</v>
      </c>
      <c r="K9" s="45">
        <f>(J9/17500)</f>
        <v>1.294</v>
      </c>
    </row>
    <row r="10" spans="1:11" s="3" customFormat="1" ht="17.25" customHeight="1">
      <c r="A10" s="22" t="s">
        <v>20</v>
      </c>
      <c r="B10" s="20">
        <v>6497</v>
      </c>
      <c r="C10" s="44">
        <v>4010</v>
      </c>
      <c r="D10" s="78">
        <f t="shared" si="0"/>
        <v>0.6172079421271356</v>
      </c>
      <c r="E10" s="21">
        <f t="shared" si="1"/>
        <v>1.082820951100238</v>
      </c>
      <c r="F10" s="44">
        <v>3904</v>
      </c>
      <c r="G10" s="62">
        <v>3406</v>
      </c>
      <c r="H10" s="76">
        <f t="shared" si="2"/>
        <v>0.8724385245901639</v>
      </c>
      <c r="I10" s="21">
        <f t="shared" si="3"/>
        <v>1.0263982642237224</v>
      </c>
      <c r="J10" s="91">
        <v>20137</v>
      </c>
      <c r="K10" s="45">
        <f aca="true" t="shared" si="4" ref="K10:K23">(J10/17500)</f>
        <v>1.1506857142857143</v>
      </c>
    </row>
    <row r="11" spans="1:11" s="3" customFormat="1" ht="17.25" customHeight="1">
      <c r="A11" s="22" t="s">
        <v>21</v>
      </c>
      <c r="B11" s="20">
        <v>2944</v>
      </c>
      <c r="C11" s="44">
        <v>1733</v>
      </c>
      <c r="D11" s="78">
        <f t="shared" si="0"/>
        <v>0.5886548913043478</v>
      </c>
      <c r="E11" s="21">
        <f t="shared" si="1"/>
        <v>1.032727879481312</v>
      </c>
      <c r="F11" s="44">
        <v>1754</v>
      </c>
      <c r="G11" s="62">
        <v>1524</v>
      </c>
      <c r="H11" s="76">
        <f t="shared" si="2"/>
        <v>0.8688711516533637</v>
      </c>
      <c r="I11" s="21">
        <f t="shared" si="3"/>
        <v>1.0222013548863103</v>
      </c>
      <c r="J11" s="91">
        <v>19485</v>
      </c>
      <c r="K11" s="45">
        <f t="shared" si="4"/>
        <v>1.1134285714285714</v>
      </c>
    </row>
    <row r="12" spans="1:11" s="3" customFormat="1" ht="17.25" customHeight="1">
      <c r="A12" s="22" t="s">
        <v>4</v>
      </c>
      <c r="B12" s="20">
        <v>1762</v>
      </c>
      <c r="C12" s="44">
        <v>1015</v>
      </c>
      <c r="D12" s="78">
        <f t="shared" si="0"/>
        <v>0.576049943246311</v>
      </c>
      <c r="E12" s="21">
        <f t="shared" si="1"/>
        <v>1.010613935519844</v>
      </c>
      <c r="F12" s="44">
        <v>1121</v>
      </c>
      <c r="G12" s="62">
        <v>973</v>
      </c>
      <c r="H12" s="76">
        <f t="shared" si="2"/>
        <v>0.8679750223015165</v>
      </c>
      <c r="I12" s="21">
        <f t="shared" si="3"/>
        <v>1.0211470850606077</v>
      </c>
      <c r="J12" s="91">
        <v>19922</v>
      </c>
      <c r="K12" s="45">
        <f t="shared" si="4"/>
        <v>1.1384</v>
      </c>
    </row>
    <row r="13" spans="1:11" s="3" customFormat="1" ht="17.25" customHeight="1">
      <c r="A13" s="22" t="s">
        <v>18</v>
      </c>
      <c r="B13" s="20">
        <v>6829</v>
      </c>
      <c r="C13" s="44">
        <v>4127</v>
      </c>
      <c r="D13" s="78">
        <f t="shared" si="0"/>
        <v>0.6043344559964856</v>
      </c>
      <c r="E13" s="21">
        <f t="shared" si="1"/>
        <v>1.0602358877131328</v>
      </c>
      <c r="F13" s="44">
        <v>4263</v>
      </c>
      <c r="G13" s="62">
        <v>3685</v>
      </c>
      <c r="H13" s="76">
        <f t="shared" si="2"/>
        <v>0.8644147314098053</v>
      </c>
      <c r="I13" s="21">
        <f t="shared" si="3"/>
        <v>1.0169585075409475</v>
      </c>
      <c r="J13" s="91">
        <v>23709</v>
      </c>
      <c r="K13" s="45">
        <f t="shared" si="4"/>
        <v>1.3548</v>
      </c>
    </row>
    <row r="14" spans="1:11" s="3" customFormat="1" ht="17.25" customHeight="1">
      <c r="A14" s="19" t="s">
        <v>5</v>
      </c>
      <c r="B14" s="20">
        <v>2315</v>
      </c>
      <c r="C14" s="44">
        <v>1437</v>
      </c>
      <c r="D14" s="78">
        <f t="shared" si="0"/>
        <v>0.6207343412526998</v>
      </c>
      <c r="E14" s="21">
        <f t="shared" si="1"/>
        <v>1.0890076162328066</v>
      </c>
      <c r="F14" s="44">
        <v>1535</v>
      </c>
      <c r="G14" s="62">
        <v>1329</v>
      </c>
      <c r="H14" s="76">
        <f t="shared" si="2"/>
        <v>0.8657980456026059</v>
      </c>
      <c r="I14" s="21">
        <f t="shared" si="3"/>
        <v>1.0185859360030658</v>
      </c>
      <c r="J14" s="91">
        <v>17066</v>
      </c>
      <c r="K14" s="45">
        <f t="shared" si="4"/>
        <v>0.9752</v>
      </c>
    </row>
    <row r="15" spans="1:11" s="3" customFormat="1" ht="17.25" customHeight="1">
      <c r="A15" s="22" t="s">
        <v>16</v>
      </c>
      <c r="B15" s="20">
        <v>3768</v>
      </c>
      <c r="C15" s="44">
        <v>2241</v>
      </c>
      <c r="D15" s="78">
        <f t="shared" si="0"/>
        <v>0.5947452229299363</v>
      </c>
      <c r="E15" s="21">
        <f t="shared" si="1"/>
        <v>1.043412671806906</v>
      </c>
      <c r="F15" s="44">
        <v>2277</v>
      </c>
      <c r="G15" s="62">
        <v>1975</v>
      </c>
      <c r="H15" s="76">
        <f t="shared" si="2"/>
        <v>0.8673693456302152</v>
      </c>
      <c r="I15" s="21">
        <f t="shared" si="3"/>
        <v>1.0204345242708415</v>
      </c>
      <c r="J15" s="91">
        <v>27647</v>
      </c>
      <c r="K15" s="45">
        <f t="shared" si="4"/>
        <v>1.5798285714285714</v>
      </c>
    </row>
    <row r="16" spans="1:11" s="3" customFormat="1" ht="17.25" customHeight="1">
      <c r="A16" s="22" t="s">
        <v>3</v>
      </c>
      <c r="B16" s="20">
        <v>2301</v>
      </c>
      <c r="C16" s="44">
        <v>1472</v>
      </c>
      <c r="D16" s="78">
        <f t="shared" si="0"/>
        <v>0.6397218600608431</v>
      </c>
      <c r="E16" s="21">
        <f t="shared" si="1"/>
        <v>1.1223190527383213</v>
      </c>
      <c r="F16" s="44">
        <v>1489</v>
      </c>
      <c r="G16" s="62">
        <v>1311</v>
      </c>
      <c r="H16" s="76">
        <f t="shared" si="2"/>
        <v>0.880456682337139</v>
      </c>
      <c r="I16" s="21">
        <f t="shared" si="3"/>
        <v>1.0358313909848695</v>
      </c>
      <c r="J16" s="91">
        <v>20055</v>
      </c>
      <c r="K16" s="45">
        <f t="shared" si="4"/>
        <v>1.146</v>
      </c>
    </row>
    <row r="17" spans="1:11" s="3" customFormat="1" ht="17.25" customHeight="1">
      <c r="A17" s="22" t="s">
        <v>22</v>
      </c>
      <c r="B17" s="20">
        <v>7717</v>
      </c>
      <c r="C17" s="44">
        <v>4730</v>
      </c>
      <c r="D17" s="78">
        <f t="shared" si="0"/>
        <v>0.6129324867176363</v>
      </c>
      <c r="E17" s="21">
        <f t="shared" si="1"/>
        <v>1.0753201521362041</v>
      </c>
      <c r="F17" s="44">
        <v>4727</v>
      </c>
      <c r="G17" s="62">
        <v>4086</v>
      </c>
      <c r="H17" s="76">
        <f t="shared" si="2"/>
        <v>0.864396022847472</v>
      </c>
      <c r="I17" s="21">
        <f t="shared" si="3"/>
        <v>1.016936497467614</v>
      </c>
      <c r="J17" s="91">
        <v>15790</v>
      </c>
      <c r="K17" s="45">
        <f t="shared" si="4"/>
        <v>0.9022857142857142</v>
      </c>
    </row>
    <row r="18" spans="1:11" s="3" customFormat="1" ht="17.25" customHeight="1">
      <c r="A18" s="22" t="s">
        <v>25</v>
      </c>
      <c r="B18" s="20">
        <v>4827</v>
      </c>
      <c r="C18" s="44">
        <v>2965</v>
      </c>
      <c r="D18" s="78">
        <f t="shared" si="0"/>
        <v>0.6142531593122021</v>
      </c>
      <c r="E18" s="21">
        <f t="shared" si="1"/>
        <v>1.0776371216003546</v>
      </c>
      <c r="F18" s="44">
        <v>3129</v>
      </c>
      <c r="G18" s="62">
        <v>2754</v>
      </c>
      <c r="H18" s="76">
        <f t="shared" si="2"/>
        <v>0.8801534036433365</v>
      </c>
      <c r="I18" s="21">
        <f t="shared" si="3"/>
        <v>1.0354745925215725</v>
      </c>
      <c r="J18" s="91">
        <v>23980</v>
      </c>
      <c r="K18" s="45">
        <f t="shared" si="4"/>
        <v>1.3702857142857143</v>
      </c>
    </row>
    <row r="19" spans="1:11" s="3" customFormat="1" ht="17.25" customHeight="1">
      <c r="A19" s="22" t="s">
        <v>1</v>
      </c>
      <c r="B19" s="20">
        <v>8555</v>
      </c>
      <c r="C19" s="44">
        <v>5222</v>
      </c>
      <c r="D19" s="78">
        <f t="shared" si="0"/>
        <v>0.6104032729398012</v>
      </c>
      <c r="E19" s="21">
        <f t="shared" si="1"/>
        <v>1.0708829349821076</v>
      </c>
      <c r="F19" s="44">
        <v>5347</v>
      </c>
      <c r="G19" s="62">
        <v>4615</v>
      </c>
      <c r="H19" s="76">
        <f t="shared" si="2"/>
        <v>0.863100804189265</v>
      </c>
      <c r="I19" s="21">
        <f t="shared" si="3"/>
        <v>1.0154127108109001</v>
      </c>
      <c r="J19" s="91">
        <v>30304</v>
      </c>
      <c r="K19" s="45">
        <f t="shared" si="4"/>
        <v>1.7316571428571428</v>
      </c>
    </row>
    <row r="20" spans="1:11" s="3" customFormat="1" ht="17.25" customHeight="1">
      <c r="A20" s="22" t="s">
        <v>2</v>
      </c>
      <c r="B20" s="20">
        <v>6729</v>
      </c>
      <c r="C20" s="44">
        <v>4008</v>
      </c>
      <c r="D20" s="78">
        <f t="shared" si="0"/>
        <v>0.5956308515381186</v>
      </c>
      <c r="E20" s="21">
        <f t="shared" si="1"/>
        <v>1.0449664062072257</v>
      </c>
      <c r="F20" s="44">
        <v>3985</v>
      </c>
      <c r="G20" s="62">
        <v>3445</v>
      </c>
      <c r="H20" s="76">
        <f t="shared" si="2"/>
        <v>0.8644918444165621</v>
      </c>
      <c r="I20" s="21">
        <f t="shared" si="3"/>
        <v>1.0170492287253672</v>
      </c>
      <c r="J20" s="91">
        <v>36454</v>
      </c>
      <c r="K20" s="45">
        <f t="shared" si="4"/>
        <v>2.083085714285714</v>
      </c>
    </row>
    <row r="21" spans="1:11" s="3" customFormat="1" ht="17.25" customHeight="1">
      <c r="A21" s="22" t="s">
        <v>17</v>
      </c>
      <c r="B21" s="20">
        <v>3463</v>
      </c>
      <c r="C21" s="44">
        <v>2001</v>
      </c>
      <c r="D21" s="78">
        <f t="shared" si="0"/>
        <v>0.5778226970834537</v>
      </c>
      <c r="E21" s="21">
        <f t="shared" si="1"/>
        <v>1.0137240299709716</v>
      </c>
      <c r="F21" s="44">
        <v>2052</v>
      </c>
      <c r="G21" s="62">
        <v>1781</v>
      </c>
      <c r="H21" s="76">
        <f t="shared" si="2"/>
        <v>0.8679337231968811</v>
      </c>
      <c r="I21" s="21">
        <f t="shared" si="3"/>
        <v>1.0210984978786837</v>
      </c>
      <c r="J21" s="91">
        <v>23235</v>
      </c>
      <c r="K21" s="45">
        <f t="shared" si="4"/>
        <v>1.3277142857142856</v>
      </c>
    </row>
    <row r="22" spans="1:11" s="3" customFormat="1" ht="17.25" customHeight="1">
      <c r="A22" s="22" t="s">
        <v>23</v>
      </c>
      <c r="B22" s="20">
        <v>4388</v>
      </c>
      <c r="C22" s="44">
        <v>2398</v>
      </c>
      <c r="D22" s="78">
        <f t="shared" si="0"/>
        <v>0.5464904284412033</v>
      </c>
      <c r="E22" s="21">
        <f t="shared" si="1"/>
        <v>0.9587551376161463</v>
      </c>
      <c r="F22" s="44">
        <v>2534</v>
      </c>
      <c r="G22" s="62">
        <v>2191</v>
      </c>
      <c r="H22" s="76">
        <f t="shared" si="2"/>
        <v>0.8646408839779005</v>
      </c>
      <c r="I22" s="21">
        <f t="shared" si="3"/>
        <v>1.0172245693857653</v>
      </c>
      <c r="J22" s="91">
        <v>24422</v>
      </c>
      <c r="K22" s="45">
        <f t="shared" si="4"/>
        <v>1.3955428571428572</v>
      </c>
    </row>
    <row r="23" spans="1:12" s="3" customFormat="1" ht="17.25" customHeight="1" thickBot="1">
      <c r="A23" s="23" t="s">
        <v>97</v>
      </c>
      <c r="B23" s="24">
        <v>6791</v>
      </c>
      <c r="C23" s="47">
        <v>3833</v>
      </c>
      <c r="D23" s="79">
        <f t="shared" si="0"/>
        <v>0.5644235016934177</v>
      </c>
      <c r="E23" s="21">
        <f t="shared" si="1"/>
        <v>0.990216669637575</v>
      </c>
      <c r="F23" s="47">
        <v>3676</v>
      </c>
      <c r="G23" s="100">
        <v>3173</v>
      </c>
      <c r="H23" s="77">
        <f t="shared" si="2"/>
        <v>0.8631664853101197</v>
      </c>
      <c r="I23" s="21">
        <f t="shared" si="3"/>
        <v>1.015489982717788</v>
      </c>
      <c r="J23" s="127">
        <v>26251</v>
      </c>
      <c r="K23" s="45">
        <f t="shared" si="4"/>
        <v>1.5000571428571428</v>
      </c>
      <c r="L23" s="81"/>
    </row>
    <row r="24" spans="1:12" s="10" customFormat="1" ht="17.25" customHeight="1" thickBot="1">
      <c r="A24" s="26" t="s">
        <v>6</v>
      </c>
      <c r="B24" s="27">
        <v>77265</v>
      </c>
      <c r="C24" s="60">
        <v>46024</v>
      </c>
      <c r="D24" s="104">
        <f t="shared" si="0"/>
        <v>0.5956642723095839</v>
      </c>
      <c r="E24" s="129">
        <f>D24/0.57</f>
        <v>1.045025039139621</v>
      </c>
      <c r="F24" s="155">
        <v>46838</v>
      </c>
      <c r="G24" s="60">
        <v>40581</v>
      </c>
      <c r="H24" s="143">
        <f t="shared" si="2"/>
        <v>0.8664118877834237</v>
      </c>
      <c r="I24" s="139">
        <f>H24/0.85</f>
        <v>1.019308103274616</v>
      </c>
      <c r="J24" s="157">
        <v>24072</v>
      </c>
      <c r="K24" s="156">
        <f>(J24/17500)</f>
        <v>1.3755428571428572</v>
      </c>
      <c r="L24" s="82"/>
    </row>
    <row r="25" spans="1:12" s="10" customFormat="1" ht="17.25" customHeight="1">
      <c r="A25" s="193" t="str">
        <f>'2 - Job Seeker'!A25:K25</f>
        <v>*State Goals for All Job Seekers:   EE Rate = 57%    ER Rate = 85%      2nd &amp; 3rd Quarter Average Earnings = $17,500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6"/>
      <c r="L25" s="9"/>
    </row>
    <row r="26" spans="1:12" s="6" customFormat="1" ht="122.25" customHeight="1" thickBot="1">
      <c r="A26" s="190" t="s">
        <v>104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  <c r="L26" s="5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9.140625" style="35" customWidth="1"/>
    <col min="2" max="4" width="11.7109375" style="35" customWidth="1"/>
    <col min="5" max="5" width="10.8515625" style="35" customWidth="1"/>
    <col min="6" max="8" width="11.7109375" style="35" customWidth="1"/>
    <col min="9" max="9" width="10.8515625" style="35" customWidth="1"/>
    <col min="10" max="10" width="11.57421875" style="35" customWidth="1"/>
    <col min="11" max="11" width="10.8515625" style="35" customWidth="1"/>
    <col min="12" max="12" width="0" style="35" hidden="1" customWidth="1"/>
    <col min="13" max="16384" width="9.140625" style="35" customWidth="1"/>
  </cols>
  <sheetData>
    <row r="1" spans="1:11" ht="19.5" customHeight="1">
      <c r="A1" s="197" t="str">
        <f>'1- Populations in Cohort'!A1</f>
        <v>TAB 10 - LABOR EXCHANGE PERFORMANCE SUMMARY 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9.5" customHeight="1" thickBot="1">
      <c r="A2" s="200" t="str">
        <f>'1- Populations in Cohort'!A2</f>
        <v>FY17 QUARTER ENDING MARCH 31, 2017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3" s="132" customFormat="1" ht="19.5" customHeight="1" thickBot="1">
      <c r="A3" s="203" t="s">
        <v>51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  <c r="L3" s="131"/>
      <c r="M3" s="130"/>
    </row>
    <row r="4" spans="1:13" s="132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65" t="s">
        <v>11</v>
      </c>
      <c r="G4" s="65" t="s">
        <v>12</v>
      </c>
      <c r="H4" s="65" t="s">
        <v>82</v>
      </c>
      <c r="I4" s="65" t="s">
        <v>13</v>
      </c>
      <c r="J4" s="71" t="s">
        <v>65</v>
      </c>
      <c r="K4" s="67" t="s">
        <v>14</v>
      </c>
      <c r="L4" s="133"/>
      <c r="M4" s="133"/>
    </row>
    <row r="5" spans="1:11" s="134" customFormat="1" ht="12.75">
      <c r="A5" s="54" t="s">
        <v>28</v>
      </c>
      <c r="B5" s="50" t="s">
        <v>31</v>
      </c>
      <c r="C5" s="51" t="s">
        <v>31</v>
      </c>
      <c r="D5" s="51" t="s">
        <v>31</v>
      </c>
      <c r="E5" s="52" t="s">
        <v>81</v>
      </c>
      <c r="F5" s="51" t="s">
        <v>32</v>
      </c>
      <c r="G5" s="51" t="s">
        <v>32</v>
      </c>
      <c r="H5" s="51" t="s">
        <v>32</v>
      </c>
      <c r="I5" s="51" t="s">
        <v>81</v>
      </c>
      <c r="J5" s="80" t="s">
        <v>80</v>
      </c>
      <c r="K5" s="150" t="s">
        <v>81</v>
      </c>
    </row>
    <row r="6" spans="1:11" s="134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1" t="s">
        <v>34</v>
      </c>
      <c r="G6" s="51" t="s">
        <v>34</v>
      </c>
      <c r="H6" s="51" t="s">
        <v>34</v>
      </c>
      <c r="I6" s="51" t="s">
        <v>62</v>
      </c>
      <c r="J6" s="80" t="s">
        <v>35</v>
      </c>
      <c r="K6" s="151" t="s">
        <v>62</v>
      </c>
    </row>
    <row r="7" spans="1:11" s="134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30" t="s">
        <v>66</v>
      </c>
      <c r="F7" s="29" t="s">
        <v>33</v>
      </c>
      <c r="G7" s="29" t="s">
        <v>37</v>
      </c>
      <c r="H7" s="29" t="s">
        <v>39</v>
      </c>
      <c r="I7" s="29" t="s">
        <v>66</v>
      </c>
      <c r="J7" s="31" t="s">
        <v>36</v>
      </c>
      <c r="K7" s="151" t="s">
        <v>66</v>
      </c>
    </row>
    <row r="8" spans="1:11" s="134" customFormat="1" ht="16.5" customHeight="1">
      <c r="A8" s="55" t="s">
        <v>19</v>
      </c>
      <c r="B8" s="20">
        <v>181</v>
      </c>
      <c r="C8" s="44">
        <v>102</v>
      </c>
      <c r="D8" s="101">
        <f aca="true" t="shared" si="0" ref="D8:D24">+C8/B8</f>
        <v>0.56353591160221</v>
      </c>
      <c r="E8" s="138">
        <f>+D8/0.49</f>
        <v>1.1500732889841019</v>
      </c>
      <c r="F8" s="44">
        <v>115</v>
      </c>
      <c r="G8" s="61">
        <v>88</v>
      </c>
      <c r="H8" s="140">
        <f aca="true" t="shared" si="1" ref="H8:H24">+G8/F8</f>
        <v>0.7652173913043478</v>
      </c>
      <c r="I8" s="166">
        <f>+H8/0.79</f>
        <v>0.9686296092460099</v>
      </c>
      <c r="J8" s="146">
        <v>14123</v>
      </c>
      <c r="K8" s="158">
        <f>+J8/18800</f>
        <v>0.7512234042553192</v>
      </c>
    </row>
    <row r="9" spans="1:11" s="134" customFormat="1" ht="16.5" customHeight="1">
      <c r="A9" s="22" t="s">
        <v>0</v>
      </c>
      <c r="B9" s="20">
        <v>428</v>
      </c>
      <c r="C9" s="44">
        <v>203</v>
      </c>
      <c r="D9" s="102">
        <f t="shared" si="0"/>
        <v>0.4742990654205608</v>
      </c>
      <c r="E9" s="138">
        <f>+D9/0.49</f>
        <v>0.9679572763684914</v>
      </c>
      <c r="F9" s="44">
        <v>227</v>
      </c>
      <c r="G9" s="62">
        <v>180</v>
      </c>
      <c r="H9" s="141">
        <f t="shared" si="1"/>
        <v>0.7929515418502202</v>
      </c>
      <c r="I9" s="164">
        <f>+H9/0.79</f>
        <v>1.0037361289243294</v>
      </c>
      <c r="J9" s="147">
        <v>18890</v>
      </c>
      <c r="K9" s="160">
        <f>+J9/18800</f>
        <v>1.0047872340425532</v>
      </c>
    </row>
    <row r="10" spans="1:11" s="134" customFormat="1" ht="16.5" customHeight="1">
      <c r="A10" s="22" t="s">
        <v>20</v>
      </c>
      <c r="B10" s="20">
        <v>591</v>
      </c>
      <c r="C10" s="44">
        <v>325</v>
      </c>
      <c r="D10" s="102">
        <f t="shared" si="0"/>
        <v>0.5499153976311336</v>
      </c>
      <c r="E10" s="138">
        <f aca="true" t="shared" si="2" ref="E10:E23">+D10/0.49</f>
        <v>1.122276321696191</v>
      </c>
      <c r="F10" s="44">
        <v>352</v>
      </c>
      <c r="G10" s="44">
        <v>295</v>
      </c>
      <c r="H10" s="141">
        <f t="shared" si="1"/>
        <v>0.8380681818181818</v>
      </c>
      <c r="I10" s="164">
        <f aca="true" t="shared" si="3" ref="I10:I23">+H10/0.79</f>
        <v>1.0608457997698504</v>
      </c>
      <c r="J10" s="147">
        <v>19604</v>
      </c>
      <c r="K10" s="160">
        <f aca="true" t="shared" si="4" ref="K10:K23">+J10/18800</f>
        <v>1.0427659574468084</v>
      </c>
    </row>
    <row r="11" spans="1:11" s="134" customFormat="1" ht="16.5" customHeight="1">
      <c r="A11" s="22" t="s">
        <v>21</v>
      </c>
      <c r="B11" s="20">
        <v>245</v>
      </c>
      <c r="C11" s="44">
        <v>127</v>
      </c>
      <c r="D11" s="102">
        <f t="shared" si="0"/>
        <v>0.5183673469387755</v>
      </c>
      <c r="E11" s="138">
        <f t="shared" si="2"/>
        <v>1.0578925447730112</v>
      </c>
      <c r="F11" s="44">
        <v>137</v>
      </c>
      <c r="G11" s="44">
        <v>109</v>
      </c>
      <c r="H11" s="141">
        <f t="shared" si="1"/>
        <v>0.7956204379562044</v>
      </c>
      <c r="I11" s="164">
        <f t="shared" si="3"/>
        <v>1.0071144784255752</v>
      </c>
      <c r="J11" s="147">
        <v>18509</v>
      </c>
      <c r="K11" s="160">
        <f t="shared" si="4"/>
        <v>0.9845212765957447</v>
      </c>
    </row>
    <row r="12" spans="1:11" s="134" customFormat="1" ht="16.5" customHeight="1">
      <c r="A12" s="22" t="s">
        <v>4</v>
      </c>
      <c r="B12" s="20">
        <v>235</v>
      </c>
      <c r="C12" s="44">
        <v>111</v>
      </c>
      <c r="D12" s="102">
        <f t="shared" si="0"/>
        <v>0.4723404255319149</v>
      </c>
      <c r="E12" s="138">
        <f t="shared" si="2"/>
        <v>0.9639600521059488</v>
      </c>
      <c r="F12" s="44">
        <v>132</v>
      </c>
      <c r="G12" s="44">
        <v>113</v>
      </c>
      <c r="H12" s="141">
        <f t="shared" si="1"/>
        <v>0.8560606060606061</v>
      </c>
      <c r="I12" s="164">
        <f t="shared" si="3"/>
        <v>1.083621020329881</v>
      </c>
      <c r="J12" s="147">
        <v>19365</v>
      </c>
      <c r="K12" s="160">
        <f t="shared" si="4"/>
        <v>1.0300531914893618</v>
      </c>
    </row>
    <row r="13" spans="1:11" s="134" customFormat="1" ht="16.5" customHeight="1">
      <c r="A13" s="22" t="s">
        <v>18</v>
      </c>
      <c r="B13" s="20">
        <v>614</v>
      </c>
      <c r="C13" s="44">
        <v>323</v>
      </c>
      <c r="D13" s="102">
        <f t="shared" si="0"/>
        <v>0.5260586319218241</v>
      </c>
      <c r="E13" s="138">
        <f t="shared" si="2"/>
        <v>1.0735890447384167</v>
      </c>
      <c r="F13" s="44">
        <v>365</v>
      </c>
      <c r="G13" s="44">
        <v>297</v>
      </c>
      <c r="H13" s="141">
        <f t="shared" si="1"/>
        <v>0.8136986301369863</v>
      </c>
      <c r="I13" s="164">
        <f t="shared" si="3"/>
        <v>1.029998265996185</v>
      </c>
      <c r="J13" s="147">
        <v>20934</v>
      </c>
      <c r="K13" s="160">
        <f t="shared" si="4"/>
        <v>1.1135106382978723</v>
      </c>
    </row>
    <row r="14" spans="1:11" s="134" customFormat="1" ht="16.5" customHeight="1">
      <c r="A14" s="19" t="s">
        <v>5</v>
      </c>
      <c r="B14" s="20">
        <v>297</v>
      </c>
      <c r="C14" s="44">
        <v>159</v>
      </c>
      <c r="D14" s="102">
        <f t="shared" si="0"/>
        <v>0.5353535353535354</v>
      </c>
      <c r="E14" s="138">
        <f t="shared" si="2"/>
        <v>1.0925582354153782</v>
      </c>
      <c r="F14" s="44">
        <v>190</v>
      </c>
      <c r="G14" s="44">
        <v>152</v>
      </c>
      <c r="H14" s="141">
        <f t="shared" si="1"/>
        <v>0.8</v>
      </c>
      <c r="I14" s="164">
        <f t="shared" si="3"/>
        <v>1.0126582278481013</v>
      </c>
      <c r="J14" s="147">
        <v>16836</v>
      </c>
      <c r="K14" s="160">
        <f t="shared" si="4"/>
        <v>0.895531914893617</v>
      </c>
    </row>
    <row r="15" spans="1:11" s="134" customFormat="1" ht="16.5" customHeight="1">
      <c r="A15" s="22" t="s">
        <v>16</v>
      </c>
      <c r="B15" s="20">
        <v>314</v>
      </c>
      <c r="C15" s="44">
        <v>161</v>
      </c>
      <c r="D15" s="102">
        <f t="shared" si="0"/>
        <v>0.5127388535031847</v>
      </c>
      <c r="E15" s="138">
        <f t="shared" si="2"/>
        <v>1.0464058234758873</v>
      </c>
      <c r="F15" s="44">
        <v>188</v>
      </c>
      <c r="G15" s="44">
        <v>151</v>
      </c>
      <c r="H15" s="141">
        <f t="shared" si="1"/>
        <v>0.8031914893617021</v>
      </c>
      <c r="I15" s="164">
        <f t="shared" si="3"/>
        <v>1.016698087799623</v>
      </c>
      <c r="J15" s="147">
        <v>26909</v>
      </c>
      <c r="K15" s="160">
        <f t="shared" si="4"/>
        <v>1.4313297872340425</v>
      </c>
    </row>
    <row r="16" spans="1:11" s="134" customFormat="1" ht="16.5" customHeight="1">
      <c r="A16" s="22" t="s">
        <v>3</v>
      </c>
      <c r="B16" s="20">
        <v>228</v>
      </c>
      <c r="C16" s="44">
        <v>127</v>
      </c>
      <c r="D16" s="102">
        <f t="shared" si="0"/>
        <v>0.5570175438596491</v>
      </c>
      <c r="E16" s="138">
        <f t="shared" si="2"/>
        <v>1.1367704976727533</v>
      </c>
      <c r="F16" s="44">
        <v>159</v>
      </c>
      <c r="G16" s="44">
        <v>129</v>
      </c>
      <c r="H16" s="141">
        <f t="shared" si="1"/>
        <v>0.8113207547169812</v>
      </c>
      <c r="I16" s="164">
        <f t="shared" si="3"/>
        <v>1.0269882971101028</v>
      </c>
      <c r="J16" s="147">
        <v>16277</v>
      </c>
      <c r="K16" s="160">
        <f t="shared" si="4"/>
        <v>0.8657978723404255</v>
      </c>
    </row>
    <row r="17" spans="1:11" s="134" customFormat="1" ht="16.5" customHeight="1">
      <c r="A17" s="22" t="s">
        <v>22</v>
      </c>
      <c r="B17" s="20">
        <v>591</v>
      </c>
      <c r="C17" s="44">
        <v>325</v>
      </c>
      <c r="D17" s="102">
        <f t="shared" si="0"/>
        <v>0.5499153976311336</v>
      </c>
      <c r="E17" s="138">
        <f t="shared" si="2"/>
        <v>1.122276321696191</v>
      </c>
      <c r="F17" s="44">
        <v>308</v>
      </c>
      <c r="G17" s="44">
        <v>254</v>
      </c>
      <c r="H17" s="141">
        <f t="shared" si="1"/>
        <v>0.8246753246753247</v>
      </c>
      <c r="I17" s="164">
        <f t="shared" si="3"/>
        <v>1.0438928160447147</v>
      </c>
      <c r="J17" s="147">
        <v>18465</v>
      </c>
      <c r="K17" s="160">
        <f t="shared" si="4"/>
        <v>0.9821808510638298</v>
      </c>
    </row>
    <row r="18" spans="1:11" s="134" customFormat="1" ht="16.5" customHeight="1">
      <c r="A18" s="22" t="s">
        <v>25</v>
      </c>
      <c r="B18" s="20">
        <v>364</v>
      </c>
      <c r="C18" s="44">
        <v>198</v>
      </c>
      <c r="D18" s="102">
        <f t="shared" si="0"/>
        <v>0.5439560439560439</v>
      </c>
      <c r="E18" s="138">
        <f t="shared" si="2"/>
        <v>1.1101143754204978</v>
      </c>
      <c r="F18" s="44">
        <v>220</v>
      </c>
      <c r="G18" s="44">
        <v>177</v>
      </c>
      <c r="H18" s="141">
        <f t="shared" si="1"/>
        <v>0.8045454545454546</v>
      </c>
      <c r="I18" s="164">
        <f t="shared" si="3"/>
        <v>1.0184119677790564</v>
      </c>
      <c r="J18" s="147">
        <v>25988</v>
      </c>
      <c r="K18" s="160">
        <f t="shared" si="4"/>
        <v>1.382340425531915</v>
      </c>
    </row>
    <row r="19" spans="1:11" s="134" customFormat="1" ht="16.5" customHeight="1">
      <c r="A19" s="22" t="s">
        <v>1</v>
      </c>
      <c r="B19" s="20">
        <v>576</v>
      </c>
      <c r="C19" s="44">
        <v>316</v>
      </c>
      <c r="D19" s="102">
        <f t="shared" si="0"/>
        <v>0.5486111111111112</v>
      </c>
      <c r="E19" s="138">
        <f t="shared" si="2"/>
        <v>1.1196145124716554</v>
      </c>
      <c r="F19" s="44">
        <v>322</v>
      </c>
      <c r="G19" s="44">
        <v>251</v>
      </c>
      <c r="H19" s="141">
        <f t="shared" si="1"/>
        <v>0.7795031055900621</v>
      </c>
      <c r="I19" s="164">
        <f t="shared" si="3"/>
        <v>0.9867127918861545</v>
      </c>
      <c r="J19" s="147">
        <v>21389</v>
      </c>
      <c r="K19" s="160">
        <f t="shared" si="4"/>
        <v>1.1377127659574469</v>
      </c>
    </row>
    <row r="20" spans="1:11" s="134" customFormat="1" ht="16.5" customHeight="1">
      <c r="A20" s="22" t="s">
        <v>2</v>
      </c>
      <c r="B20" s="20">
        <v>462</v>
      </c>
      <c r="C20" s="44">
        <v>258</v>
      </c>
      <c r="D20" s="102">
        <f t="shared" si="0"/>
        <v>0.5584415584415584</v>
      </c>
      <c r="E20" s="138">
        <f t="shared" si="2"/>
        <v>1.1396766498807314</v>
      </c>
      <c r="F20" s="44">
        <v>257</v>
      </c>
      <c r="G20" s="44">
        <v>215</v>
      </c>
      <c r="H20" s="141">
        <f t="shared" si="1"/>
        <v>0.8365758754863813</v>
      </c>
      <c r="I20" s="164">
        <f t="shared" si="3"/>
        <v>1.058956804413141</v>
      </c>
      <c r="J20" s="147">
        <v>29010</v>
      </c>
      <c r="K20" s="160">
        <f t="shared" si="4"/>
        <v>1.5430851063829787</v>
      </c>
    </row>
    <row r="21" spans="1:11" s="134" customFormat="1" ht="16.5" customHeight="1">
      <c r="A21" s="22" t="s">
        <v>17</v>
      </c>
      <c r="B21" s="20">
        <v>384</v>
      </c>
      <c r="C21" s="44">
        <v>206</v>
      </c>
      <c r="D21" s="102">
        <f t="shared" si="0"/>
        <v>0.5364583333333334</v>
      </c>
      <c r="E21" s="138">
        <f t="shared" si="2"/>
        <v>1.0948129251700682</v>
      </c>
      <c r="F21" s="44">
        <v>268</v>
      </c>
      <c r="G21" s="44">
        <v>221</v>
      </c>
      <c r="H21" s="141">
        <f t="shared" si="1"/>
        <v>0.8246268656716418</v>
      </c>
      <c r="I21" s="164">
        <f t="shared" si="3"/>
        <v>1.0438314755337237</v>
      </c>
      <c r="J21" s="147">
        <v>21368</v>
      </c>
      <c r="K21" s="160">
        <f t="shared" si="4"/>
        <v>1.136595744680851</v>
      </c>
    </row>
    <row r="22" spans="1:11" s="134" customFormat="1" ht="16.5" customHeight="1">
      <c r="A22" s="22" t="s">
        <v>23</v>
      </c>
      <c r="B22" s="20">
        <v>446</v>
      </c>
      <c r="C22" s="44">
        <v>221</v>
      </c>
      <c r="D22" s="102">
        <f t="shared" si="0"/>
        <v>0.49551569506726456</v>
      </c>
      <c r="E22" s="138">
        <f t="shared" si="2"/>
        <v>1.0112565205454378</v>
      </c>
      <c r="F22" s="44">
        <v>230</v>
      </c>
      <c r="G22" s="44">
        <v>178</v>
      </c>
      <c r="H22" s="141">
        <f t="shared" si="1"/>
        <v>0.7739130434782608</v>
      </c>
      <c r="I22" s="164">
        <f t="shared" si="3"/>
        <v>0.9796367638965326</v>
      </c>
      <c r="J22" s="147">
        <v>22489</v>
      </c>
      <c r="K22" s="160">
        <f t="shared" si="4"/>
        <v>1.1962234042553193</v>
      </c>
    </row>
    <row r="23" spans="1:11" s="134" customFormat="1" ht="16.5" customHeight="1" thickBot="1">
      <c r="A23" s="23" t="s">
        <v>97</v>
      </c>
      <c r="B23" s="24">
        <v>602</v>
      </c>
      <c r="C23" s="59">
        <v>294</v>
      </c>
      <c r="D23" s="103">
        <f t="shared" si="0"/>
        <v>0.4883720930232558</v>
      </c>
      <c r="E23" s="138">
        <f t="shared" si="2"/>
        <v>0.9966777408637874</v>
      </c>
      <c r="F23" s="47">
        <v>310</v>
      </c>
      <c r="G23" s="63">
        <v>233</v>
      </c>
      <c r="H23" s="142">
        <f t="shared" si="1"/>
        <v>0.7516129032258064</v>
      </c>
      <c r="I23" s="164">
        <f t="shared" si="3"/>
        <v>0.9514087382605144</v>
      </c>
      <c r="J23" s="148">
        <v>23676</v>
      </c>
      <c r="K23" s="160">
        <f t="shared" si="4"/>
        <v>1.2593617021276595</v>
      </c>
    </row>
    <row r="24" spans="1:11" s="136" customFormat="1" ht="16.5" customHeight="1" thickBot="1">
      <c r="A24" s="26" t="s">
        <v>6</v>
      </c>
      <c r="B24" s="27">
        <v>7109</v>
      </c>
      <c r="C24" s="60">
        <v>3819</v>
      </c>
      <c r="D24" s="104">
        <f t="shared" si="0"/>
        <v>0.5372063581375721</v>
      </c>
      <c r="E24" s="167">
        <f>+D24/0.49</f>
        <v>1.0963395064032084</v>
      </c>
      <c r="F24" s="48">
        <v>4185</v>
      </c>
      <c r="G24" s="48">
        <v>3361</v>
      </c>
      <c r="H24" s="143">
        <f t="shared" si="1"/>
        <v>0.8031063321385902</v>
      </c>
      <c r="I24" s="165">
        <f>+H24/0.79</f>
        <v>1.0165902938463167</v>
      </c>
      <c r="J24" s="149">
        <v>22174</v>
      </c>
      <c r="K24" s="161">
        <f>+J24/18800</f>
        <v>1.179468085106383</v>
      </c>
    </row>
    <row r="25" spans="1:13" s="136" customFormat="1" ht="16.5" customHeight="1">
      <c r="A25" s="206" t="s">
        <v>106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8"/>
      <c r="L25" s="154"/>
      <c r="M25" s="135"/>
    </row>
    <row r="26" spans="1:11" s="137" customFormat="1" ht="123" customHeight="1" thickBot="1">
      <c r="A26" s="190" t="str">
        <f>+'2 - Job Seeker'!A26:K26</f>
        <v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Performance Data are based on a rolling four quarter period, refer to Tab 13 to see report period cohorts.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9.140625" style="35" customWidth="1"/>
    <col min="2" max="4" width="11.7109375" style="35" customWidth="1"/>
    <col min="5" max="5" width="10.8515625" style="35" customWidth="1"/>
    <col min="6" max="8" width="11.7109375" style="35" customWidth="1"/>
    <col min="9" max="9" width="10.8515625" style="35" customWidth="1"/>
    <col min="10" max="10" width="11.57421875" style="35" customWidth="1"/>
    <col min="11" max="11" width="10.8515625" style="35" customWidth="1"/>
    <col min="12" max="12" width="0" style="35" hidden="1" customWidth="1"/>
    <col min="13" max="16384" width="9.140625" style="35" customWidth="1"/>
  </cols>
  <sheetData>
    <row r="1" spans="1:11" ht="19.5" customHeight="1">
      <c r="A1" s="197" t="str">
        <f>'1- Populations in Cohort'!A1</f>
        <v>TAB 10 - LABOR EXCHANGE PERFORMANCE SUMMARY 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9.5" customHeight="1" thickBot="1">
      <c r="A2" s="200" t="str">
        <f>'1- Populations in Cohort'!A2</f>
        <v>FY17 QUARTER ENDING MARCH 31, 2017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3" s="132" customFormat="1" ht="19.5" customHeight="1" thickBot="1">
      <c r="A3" s="203" t="s">
        <v>69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  <c r="L3" s="131"/>
      <c r="M3" s="130"/>
    </row>
    <row r="4" spans="1:13" s="132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65" t="s">
        <v>11</v>
      </c>
      <c r="G4" s="65" t="s">
        <v>12</v>
      </c>
      <c r="H4" s="65" t="s">
        <v>82</v>
      </c>
      <c r="I4" s="65" t="s">
        <v>13</v>
      </c>
      <c r="J4" s="71" t="s">
        <v>65</v>
      </c>
      <c r="K4" s="67" t="s">
        <v>14</v>
      </c>
      <c r="L4" s="133"/>
      <c r="M4" s="133"/>
    </row>
    <row r="5" spans="1:11" s="134" customFormat="1" ht="12.75">
      <c r="A5" s="54" t="s">
        <v>28</v>
      </c>
      <c r="B5" s="50" t="s">
        <v>31</v>
      </c>
      <c r="C5" s="51" t="s">
        <v>31</v>
      </c>
      <c r="D5" s="51" t="s">
        <v>31</v>
      </c>
      <c r="E5" s="52" t="s">
        <v>81</v>
      </c>
      <c r="F5" s="51" t="s">
        <v>32</v>
      </c>
      <c r="G5" s="51" t="s">
        <v>32</v>
      </c>
      <c r="H5" s="51" t="s">
        <v>32</v>
      </c>
      <c r="I5" s="51" t="s">
        <v>81</v>
      </c>
      <c r="J5" s="80" t="s">
        <v>80</v>
      </c>
      <c r="K5" s="150" t="s">
        <v>81</v>
      </c>
    </row>
    <row r="6" spans="1:11" s="134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1" t="s">
        <v>34</v>
      </c>
      <c r="G6" s="51" t="s">
        <v>34</v>
      </c>
      <c r="H6" s="51" t="s">
        <v>34</v>
      </c>
      <c r="I6" s="51" t="s">
        <v>62</v>
      </c>
      <c r="J6" s="80" t="s">
        <v>35</v>
      </c>
      <c r="K6" s="151" t="s">
        <v>62</v>
      </c>
    </row>
    <row r="7" spans="1:11" s="134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30" t="s">
        <v>66</v>
      </c>
      <c r="F7" s="29" t="s">
        <v>33</v>
      </c>
      <c r="G7" s="29" t="s">
        <v>37</v>
      </c>
      <c r="H7" s="29" t="s">
        <v>39</v>
      </c>
      <c r="I7" s="29" t="s">
        <v>66</v>
      </c>
      <c r="J7" s="31" t="s">
        <v>36</v>
      </c>
      <c r="K7" s="151" t="s">
        <v>66</v>
      </c>
    </row>
    <row r="8" spans="1:11" s="134" customFormat="1" ht="16.5" customHeight="1">
      <c r="A8" s="55" t="s">
        <v>19</v>
      </c>
      <c r="B8" s="20">
        <v>18</v>
      </c>
      <c r="C8" s="44">
        <v>13</v>
      </c>
      <c r="D8" s="101">
        <f aca="true" t="shared" si="0" ref="D8:D24">+C8/B8</f>
        <v>0.7222222222222222</v>
      </c>
      <c r="E8" s="138">
        <f>+D8/0.43</f>
        <v>1.6795865633074936</v>
      </c>
      <c r="F8" s="44">
        <v>6</v>
      </c>
      <c r="G8" s="61">
        <v>4</v>
      </c>
      <c r="H8" s="140">
        <f aca="true" t="shared" si="1" ref="H8:H24">+G8/F8</f>
        <v>0.6666666666666666</v>
      </c>
      <c r="I8" s="144">
        <f>+H8/0.79</f>
        <v>0.8438818565400843</v>
      </c>
      <c r="J8" s="146">
        <v>16464</v>
      </c>
      <c r="K8" s="158">
        <f>+J8/19900</f>
        <v>0.8273366834170854</v>
      </c>
    </row>
    <row r="9" spans="1:11" s="134" customFormat="1" ht="16.5" customHeight="1">
      <c r="A9" s="22" t="s">
        <v>0</v>
      </c>
      <c r="B9" s="20">
        <v>57</v>
      </c>
      <c r="C9" s="44">
        <v>31</v>
      </c>
      <c r="D9" s="102">
        <f t="shared" si="0"/>
        <v>0.543859649122807</v>
      </c>
      <c r="E9" s="138">
        <f>+D9/0.43</f>
        <v>1.2647898816809466</v>
      </c>
      <c r="F9" s="44">
        <v>21</v>
      </c>
      <c r="G9" s="62">
        <v>13</v>
      </c>
      <c r="H9" s="141">
        <f t="shared" si="1"/>
        <v>0.6190476190476191</v>
      </c>
      <c r="I9" s="145">
        <f>+H9/0.79</f>
        <v>0.7836045810729355</v>
      </c>
      <c r="J9" s="147">
        <v>16163</v>
      </c>
      <c r="K9" s="159">
        <f>+J9/19900</f>
        <v>0.8122110552763819</v>
      </c>
    </row>
    <row r="10" spans="1:11" s="134" customFormat="1" ht="16.5" customHeight="1">
      <c r="A10" s="22" t="s">
        <v>20</v>
      </c>
      <c r="B10" s="20">
        <v>87</v>
      </c>
      <c r="C10" s="44">
        <v>47</v>
      </c>
      <c r="D10" s="102">
        <f t="shared" si="0"/>
        <v>0.5402298850574713</v>
      </c>
      <c r="E10" s="138">
        <f aca="true" t="shared" si="2" ref="E10:E23">+D10/0.43</f>
        <v>1.256348569901096</v>
      </c>
      <c r="F10" s="44">
        <v>39</v>
      </c>
      <c r="G10" s="44">
        <v>29</v>
      </c>
      <c r="H10" s="141">
        <f t="shared" si="1"/>
        <v>0.7435897435897436</v>
      </c>
      <c r="I10" s="145">
        <f aca="true" t="shared" si="3" ref="I10:I23">+H10/0.79</f>
        <v>0.9412528399870171</v>
      </c>
      <c r="J10" s="147">
        <v>17174</v>
      </c>
      <c r="K10" s="159">
        <f aca="true" t="shared" si="4" ref="K10:K23">+J10/19900</f>
        <v>0.8630150753768844</v>
      </c>
    </row>
    <row r="11" spans="1:11" s="134" customFormat="1" ht="16.5" customHeight="1">
      <c r="A11" s="22" t="s">
        <v>21</v>
      </c>
      <c r="B11" s="20">
        <v>24</v>
      </c>
      <c r="C11" s="44">
        <v>10</v>
      </c>
      <c r="D11" s="102">
        <f t="shared" si="0"/>
        <v>0.4166666666666667</v>
      </c>
      <c r="E11" s="138">
        <f t="shared" si="2"/>
        <v>0.9689922480620156</v>
      </c>
      <c r="F11" s="44">
        <v>13</v>
      </c>
      <c r="G11" s="44">
        <v>4</v>
      </c>
      <c r="H11" s="141">
        <f t="shared" si="1"/>
        <v>0.3076923076923077</v>
      </c>
      <c r="I11" s="145">
        <f t="shared" si="3"/>
        <v>0.3894839337877313</v>
      </c>
      <c r="J11" s="147">
        <v>37900</v>
      </c>
      <c r="K11" s="159">
        <f t="shared" si="4"/>
        <v>1.9045226130653266</v>
      </c>
    </row>
    <row r="12" spans="1:11" s="134" customFormat="1" ht="16.5" customHeight="1">
      <c r="A12" s="22" t="s">
        <v>4</v>
      </c>
      <c r="B12" s="20">
        <v>27</v>
      </c>
      <c r="C12" s="44">
        <v>13</v>
      </c>
      <c r="D12" s="102">
        <f t="shared" si="0"/>
        <v>0.48148148148148145</v>
      </c>
      <c r="E12" s="138">
        <f t="shared" si="2"/>
        <v>1.119724375538329</v>
      </c>
      <c r="F12" s="44">
        <v>9</v>
      </c>
      <c r="G12" s="44">
        <v>8</v>
      </c>
      <c r="H12" s="141">
        <f>IF(F12&gt;0,G12/F12,0)</f>
        <v>0.8888888888888888</v>
      </c>
      <c r="I12" s="145">
        <f t="shared" si="3"/>
        <v>1.1251758087201125</v>
      </c>
      <c r="J12" s="147">
        <v>17718</v>
      </c>
      <c r="K12" s="159">
        <f t="shared" si="4"/>
        <v>0.8903517587939699</v>
      </c>
    </row>
    <row r="13" spans="1:11" s="134" customFormat="1" ht="16.5" customHeight="1">
      <c r="A13" s="22" t="s">
        <v>18</v>
      </c>
      <c r="B13" s="20">
        <v>89</v>
      </c>
      <c r="C13" s="44">
        <v>42</v>
      </c>
      <c r="D13" s="102">
        <f t="shared" si="0"/>
        <v>0.47191011235955055</v>
      </c>
      <c r="E13" s="138">
        <f t="shared" si="2"/>
        <v>1.0974653775803502</v>
      </c>
      <c r="F13" s="44">
        <v>44</v>
      </c>
      <c r="G13" s="44">
        <v>36</v>
      </c>
      <c r="H13" s="141">
        <f t="shared" si="1"/>
        <v>0.8181818181818182</v>
      </c>
      <c r="I13" s="145">
        <f t="shared" si="3"/>
        <v>1.0356731875719218</v>
      </c>
      <c r="J13" s="147">
        <v>24148</v>
      </c>
      <c r="K13" s="159">
        <f t="shared" si="4"/>
        <v>1.213467336683417</v>
      </c>
    </row>
    <row r="14" spans="1:11" s="134" customFormat="1" ht="16.5" customHeight="1">
      <c r="A14" s="19" t="s">
        <v>5</v>
      </c>
      <c r="B14" s="20">
        <v>43</v>
      </c>
      <c r="C14" s="44">
        <v>23</v>
      </c>
      <c r="D14" s="102">
        <f t="shared" si="0"/>
        <v>0.5348837209302325</v>
      </c>
      <c r="E14" s="138">
        <f t="shared" si="2"/>
        <v>1.2439156300703083</v>
      </c>
      <c r="F14" s="44">
        <v>21</v>
      </c>
      <c r="G14" s="44">
        <v>13</v>
      </c>
      <c r="H14" s="141">
        <f t="shared" si="1"/>
        <v>0.6190476190476191</v>
      </c>
      <c r="I14" s="145">
        <f t="shared" si="3"/>
        <v>0.7836045810729355</v>
      </c>
      <c r="J14" s="147">
        <v>19446</v>
      </c>
      <c r="K14" s="159">
        <f t="shared" si="4"/>
        <v>0.9771859296482412</v>
      </c>
    </row>
    <row r="15" spans="1:11" s="134" customFormat="1" ht="16.5" customHeight="1">
      <c r="A15" s="22" t="s">
        <v>16</v>
      </c>
      <c r="B15" s="20">
        <v>26</v>
      </c>
      <c r="C15" s="44">
        <v>9</v>
      </c>
      <c r="D15" s="102">
        <f t="shared" si="0"/>
        <v>0.34615384615384615</v>
      </c>
      <c r="E15" s="138">
        <f t="shared" si="2"/>
        <v>0.8050089445438282</v>
      </c>
      <c r="F15" s="44">
        <v>15</v>
      </c>
      <c r="G15" s="44">
        <v>12</v>
      </c>
      <c r="H15" s="141">
        <f t="shared" si="1"/>
        <v>0.8</v>
      </c>
      <c r="I15" s="145">
        <f t="shared" si="3"/>
        <v>1.0126582278481013</v>
      </c>
      <c r="J15" s="147">
        <v>25200</v>
      </c>
      <c r="K15" s="159">
        <f t="shared" si="4"/>
        <v>1.2663316582914572</v>
      </c>
    </row>
    <row r="16" spans="1:11" s="134" customFormat="1" ht="16.5" customHeight="1">
      <c r="A16" s="22" t="s">
        <v>3</v>
      </c>
      <c r="B16" s="20">
        <v>37</v>
      </c>
      <c r="C16" s="44">
        <v>15</v>
      </c>
      <c r="D16" s="102">
        <f t="shared" si="0"/>
        <v>0.40540540540540543</v>
      </c>
      <c r="E16" s="138">
        <f t="shared" si="2"/>
        <v>0.9428032683846638</v>
      </c>
      <c r="F16" s="44">
        <v>25</v>
      </c>
      <c r="G16" s="44">
        <v>16</v>
      </c>
      <c r="H16" s="141">
        <f t="shared" si="1"/>
        <v>0.64</v>
      </c>
      <c r="I16" s="145">
        <f t="shared" si="3"/>
        <v>0.810126582278481</v>
      </c>
      <c r="J16" s="147">
        <v>17864</v>
      </c>
      <c r="K16" s="159">
        <f t="shared" si="4"/>
        <v>0.8976884422110553</v>
      </c>
    </row>
    <row r="17" spans="1:11" s="134" customFormat="1" ht="16.5" customHeight="1">
      <c r="A17" s="22" t="s">
        <v>22</v>
      </c>
      <c r="B17" s="20">
        <v>95</v>
      </c>
      <c r="C17" s="44">
        <v>52</v>
      </c>
      <c r="D17" s="102">
        <f t="shared" si="0"/>
        <v>0.5473684210526316</v>
      </c>
      <c r="E17" s="138">
        <f t="shared" si="2"/>
        <v>1.272949816401469</v>
      </c>
      <c r="F17" s="44">
        <v>42</v>
      </c>
      <c r="G17" s="44">
        <v>30</v>
      </c>
      <c r="H17" s="141">
        <f t="shared" si="1"/>
        <v>0.7142857142857143</v>
      </c>
      <c r="I17" s="145">
        <f t="shared" si="3"/>
        <v>0.9041591320072333</v>
      </c>
      <c r="J17" s="147">
        <v>17092</v>
      </c>
      <c r="K17" s="159">
        <f t="shared" si="4"/>
        <v>0.858894472361809</v>
      </c>
    </row>
    <row r="18" spans="1:11" s="134" customFormat="1" ht="16.5" customHeight="1">
      <c r="A18" s="22" t="s">
        <v>25</v>
      </c>
      <c r="B18" s="20">
        <v>34</v>
      </c>
      <c r="C18" s="44">
        <v>19</v>
      </c>
      <c r="D18" s="102">
        <f t="shared" si="0"/>
        <v>0.5588235294117647</v>
      </c>
      <c r="E18" s="138">
        <f t="shared" si="2"/>
        <v>1.2995896032831737</v>
      </c>
      <c r="F18" s="44">
        <v>28</v>
      </c>
      <c r="G18" s="44">
        <v>21</v>
      </c>
      <c r="H18" s="141">
        <f t="shared" si="1"/>
        <v>0.75</v>
      </c>
      <c r="I18" s="145">
        <f t="shared" si="3"/>
        <v>0.9493670886075949</v>
      </c>
      <c r="J18" s="147">
        <v>22570</v>
      </c>
      <c r="K18" s="159">
        <f t="shared" si="4"/>
        <v>1.1341708542713569</v>
      </c>
    </row>
    <row r="19" spans="1:11" s="134" customFormat="1" ht="16.5" customHeight="1">
      <c r="A19" s="22" t="s">
        <v>1</v>
      </c>
      <c r="B19" s="20">
        <v>49</v>
      </c>
      <c r="C19" s="44">
        <v>28</v>
      </c>
      <c r="D19" s="102">
        <f t="shared" si="0"/>
        <v>0.5714285714285714</v>
      </c>
      <c r="E19" s="138">
        <f t="shared" si="2"/>
        <v>1.3289036544850499</v>
      </c>
      <c r="F19" s="44">
        <v>31</v>
      </c>
      <c r="G19" s="44">
        <v>23</v>
      </c>
      <c r="H19" s="141">
        <f t="shared" si="1"/>
        <v>0.7419354838709677</v>
      </c>
      <c r="I19" s="145">
        <f t="shared" si="3"/>
        <v>0.9391588403429971</v>
      </c>
      <c r="J19" s="147">
        <v>20515</v>
      </c>
      <c r="K19" s="159">
        <f t="shared" si="4"/>
        <v>1.0309045226130653</v>
      </c>
    </row>
    <row r="20" spans="1:11" s="134" customFormat="1" ht="16.5" customHeight="1">
      <c r="A20" s="22" t="s">
        <v>2</v>
      </c>
      <c r="B20" s="20">
        <v>60</v>
      </c>
      <c r="C20" s="44">
        <v>35</v>
      </c>
      <c r="D20" s="102">
        <f t="shared" si="0"/>
        <v>0.5833333333333334</v>
      </c>
      <c r="E20" s="138">
        <f t="shared" si="2"/>
        <v>1.356589147286822</v>
      </c>
      <c r="F20" s="44">
        <v>33</v>
      </c>
      <c r="G20" s="44">
        <v>26</v>
      </c>
      <c r="H20" s="141">
        <f t="shared" si="1"/>
        <v>0.7878787878787878</v>
      </c>
      <c r="I20" s="145">
        <f t="shared" si="3"/>
        <v>0.9973149213655542</v>
      </c>
      <c r="J20" s="147">
        <v>32868</v>
      </c>
      <c r="K20" s="159">
        <f t="shared" si="4"/>
        <v>1.6516582914572864</v>
      </c>
    </row>
    <row r="21" spans="1:11" s="134" customFormat="1" ht="16.5" customHeight="1">
      <c r="A21" s="22" t="s">
        <v>17</v>
      </c>
      <c r="B21" s="20">
        <v>60</v>
      </c>
      <c r="C21" s="44">
        <v>34</v>
      </c>
      <c r="D21" s="102">
        <f t="shared" si="0"/>
        <v>0.5666666666666667</v>
      </c>
      <c r="E21" s="138">
        <f t="shared" si="2"/>
        <v>1.317829457364341</v>
      </c>
      <c r="F21" s="44">
        <v>38</v>
      </c>
      <c r="G21" s="44">
        <v>35</v>
      </c>
      <c r="H21" s="141">
        <f t="shared" si="1"/>
        <v>0.9210526315789473</v>
      </c>
      <c r="I21" s="145">
        <f t="shared" si="3"/>
        <v>1.1658894070619585</v>
      </c>
      <c r="J21" s="147">
        <v>20843</v>
      </c>
      <c r="K21" s="159">
        <f t="shared" si="4"/>
        <v>1.0473869346733669</v>
      </c>
    </row>
    <row r="22" spans="1:11" s="134" customFormat="1" ht="16.5" customHeight="1">
      <c r="A22" s="22" t="s">
        <v>23</v>
      </c>
      <c r="B22" s="20">
        <v>35</v>
      </c>
      <c r="C22" s="44">
        <v>19</v>
      </c>
      <c r="D22" s="102">
        <f t="shared" si="0"/>
        <v>0.5428571428571428</v>
      </c>
      <c r="E22" s="138">
        <f t="shared" si="2"/>
        <v>1.2624584717607972</v>
      </c>
      <c r="F22" s="44">
        <v>14</v>
      </c>
      <c r="G22" s="44">
        <v>7</v>
      </c>
      <c r="H22" s="141">
        <f t="shared" si="1"/>
        <v>0.5</v>
      </c>
      <c r="I22" s="145">
        <f t="shared" si="3"/>
        <v>0.6329113924050632</v>
      </c>
      <c r="J22" s="147">
        <v>14971</v>
      </c>
      <c r="K22" s="159">
        <f t="shared" si="4"/>
        <v>0.7523115577889448</v>
      </c>
    </row>
    <row r="23" spans="1:11" s="134" customFormat="1" ht="16.5" customHeight="1" thickBot="1">
      <c r="A23" s="23" t="s">
        <v>97</v>
      </c>
      <c r="B23" s="24">
        <v>72</v>
      </c>
      <c r="C23" s="59">
        <v>22</v>
      </c>
      <c r="D23" s="103">
        <f t="shared" si="0"/>
        <v>0.3055555555555556</v>
      </c>
      <c r="E23" s="138">
        <f t="shared" si="2"/>
        <v>0.7105943152454781</v>
      </c>
      <c r="F23" s="47">
        <v>31</v>
      </c>
      <c r="G23" s="63">
        <v>24</v>
      </c>
      <c r="H23" s="142">
        <f t="shared" si="1"/>
        <v>0.7741935483870968</v>
      </c>
      <c r="I23" s="145">
        <f t="shared" si="3"/>
        <v>0.9799918334013883</v>
      </c>
      <c r="J23" s="148">
        <v>18234</v>
      </c>
      <c r="K23" s="159">
        <f t="shared" si="4"/>
        <v>0.9162814070351759</v>
      </c>
    </row>
    <row r="24" spans="1:11" s="136" customFormat="1" ht="16.5" customHeight="1" thickBot="1">
      <c r="A24" s="26" t="s">
        <v>6</v>
      </c>
      <c r="B24" s="27">
        <v>850</v>
      </c>
      <c r="C24" s="60">
        <v>432</v>
      </c>
      <c r="D24" s="104">
        <f t="shared" si="0"/>
        <v>0.508235294117647</v>
      </c>
      <c r="E24" s="33">
        <f>+D24/0.43</f>
        <v>1.1819425444596443</v>
      </c>
      <c r="F24" s="48">
        <v>432</v>
      </c>
      <c r="G24" s="48">
        <v>320</v>
      </c>
      <c r="H24" s="143">
        <f t="shared" si="1"/>
        <v>0.7407407407407407</v>
      </c>
      <c r="I24" s="34">
        <f>+H24/0.79</f>
        <v>0.9376465072667604</v>
      </c>
      <c r="J24" s="149">
        <v>21161</v>
      </c>
      <c r="K24" s="161">
        <f>+J24/19900</f>
        <v>1.0633668341708542</v>
      </c>
    </row>
    <row r="25" spans="1:13" s="136" customFormat="1" ht="16.5" customHeight="1">
      <c r="A25" s="206" t="s">
        <v>107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8"/>
      <c r="L25" s="154"/>
      <c r="M25" s="135"/>
    </row>
    <row r="26" spans="1:11" s="137" customFormat="1" ht="123" customHeight="1" thickBot="1">
      <c r="A26" s="190" t="str">
        <f>+'2 - Job Seeker'!A26:K26</f>
        <v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Performance Data are based on a rolling four quarter period, refer to Tab 13 to see report period cohorts.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9.140625" style="35" customWidth="1"/>
    <col min="2" max="4" width="11.7109375" style="35" customWidth="1"/>
    <col min="5" max="5" width="10.8515625" style="35" customWidth="1"/>
    <col min="6" max="8" width="11.7109375" style="35" customWidth="1"/>
    <col min="9" max="9" width="10.8515625" style="35" customWidth="1"/>
    <col min="10" max="10" width="11.57421875" style="35" customWidth="1"/>
    <col min="11" max="11" width="10.8515625" style="35" customWidth="1"/>
    <col min="12" max="12" width="0" style="35" hidden="1" customWidth="1"/>
    <col min="13" max="16384" width="9.140625" style="35" customWidth="1"/>
  </cols>
  <sheetData>
    <row r="1" spans="1:11" ht="19.5" customHeight="1">
      <c r="A1" s="197" t="str">
        <f>'1- Populations in Cohort'!A1</f>
        <v>TAB 10 - LABOR EXCHANGE PERFORMANCE SUMMARY 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9.5" customHeight="1" thickBot="1">
      <c r="A2" s="200" t="str">
        <f>'1- Populations in Cohort'!A2</f>
        <v>FY17 QUARTER ENDING MARCH 31, 2017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3" s="132" customFormat="1" ht="19.5" customHeight="1" thickBot="1">
      <c r="A3" s="203" t="s">
        <v>84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  <c r="L3" s="131"/>
      <c r="M3" s="130"/>
    </row>
    <row r="4" spans="1:13" s="132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65" t="s">
        <v>11</v>
      </c>
      <c r="G4" s="65" t="s">
        <v>12</v>
      </c>
      <c r="H4" s="65" t="s">
        <v>82</v>
      </c>
      <c r="I4" s="65" t="s">
        <v>13</v>
      </c>
      <c r="J4" s="71" t="s">
        <v>65</v>
      </c>
      <c r="K4" s="67" t="s">
        <v>14</v>
      </c>
      <c r="L4" s="133"/>
      <c r="M4" s="133"/>
    </row>
    <row r="5" spans="1:11" s="134" customFormat="1" ht="12.75">
      <c r="A5" s="54" t="s">
        <v>28</v>
      </c>
      <c r="B5" s="50" t="s">
        <v>31</v>
      </c>
      <c r="C5" s="51" t="s">
        <v>31</v>
      </c>
      <c r="D5" s="51" t="s">
        <v>31</v>
      </c>
      <c r="E5" s="52" t="s">
        <v>81</v>
      </c>
      <c r="F5" s="51" t="s">
        <v>32</v>
      </c>
      <c r="G5" s="51" t="s">
        <v>32</v>
      </c>
      <c r="H5" s="51" t="s">
        <v>32</v>
      </c>
      <c r="I5" s="51" t="s">
        <v>81</v>
      </c>
      <c r="J5" s="80" t="s">
        <v>80</v>
      </c>
      <c r="K5" s="150" t="s">
        <v>81</v>
      </c>
    </row>
    <row r="6" spans="1:11" s="134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1" t="s">
        <v>34</v>
      </c>
      <c r="G6" s="51" t="s">
        <v>34</v>
      </c>
      <c r="H6" s="51" t="s">
        <v>34</v>
      </c>
      <c r="I6" s="51" t="s">
        <v>62</v>
      </c>
      <c r="J6" s="80" t="s">
        <v>35</v>
      </c>
      <c r="K6" s="151" t="s">
        <v>62</v>
      </c>
    </row>
    <row r="7" spans="1:11" s="134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30" t="s">
        <v>66</v>
      </c>
      <c r="F7" s="29" t="s">
        <v>33</v>
      </c>
      <c r="G7" s="29" t="s">
        <v>37</v>
      </c>
      <c r="H7" s="29" t="s">
        <v>39</v>
      </c>
      <c r="I7" s="29" t="s">
        <v>66</v>
      </c>
      <c r="J7" s="31" t="s">
        <v>85</v>
      </c>
      <c r="K7" s="151" t="s">
        <v>66</v>
      </c>
    </row>
    <row r="8" spans="1:11" s="134" customFormat="1" ht="16.5" customHeight="1">
      <c r="A8" s="55" t="s">
        <v>19</v>
      </c>
      <c r="B8" s="20">
        <v>16</v>
      </c>
      <c r="C8" s="44">
        <v>12</v>
      </c>
      <c r="D8" s="101">
        <f aca="true" t="shared" si="0" ref="D8:D24">+C8/B8</f>
        <v>0.75</v>
      </c>
      <c r="E8" s="138">
        <f>+D8/0.43</f>
        <v>1.744186046511628</v>
      </c>
      <c r="F8" s="44">
        <v>5</v>
      </c>
      <c r="G8" s="61">
        <v>3</v>
      </c>
      <c r="H8" s="140">
        <f aca="true" t="shared" si="1" ref="H8:H24">+G8/F8</f>
        <v>0.6</v>
      </c>
      <c r="I8" s="144">
        <f>+H8/0.79</f>
        <v>0.7594936708860759</v>
      </c>
      <c r="J8" s="146">
        <v>18118</v>
      </c>
      <c r="K8" s="158">
        <f>+J8/19000</f>
        <v>0.9535789473684211</v>
      </c>
    </row>
    <row r="9" spans="1:11" s="134" customFormat="1" ht="16.5" customHeight="1">
      <c r="A9" s="22" t="s">
        <v>0</v>
      </c>
      <c r="B9" s="20">
        <v>36</v>
      </c>
      <c r="C9" s="44">
        <v>22</v>
      </c>
      <c r="D9" s="102">
        <f t="shared" si="0"/>
        <v>0.6111111111111112</v>
      </c>
      <c r="E9" s="138">
        <f>+D9/0.43</f>
        <v>1.4211886304909562</v>
      </c>
      <c r="F9" s="44">
        <v>11</v>
      </c>
      <c r="G9" s="62">
        <v>6</v>
      </c>
      <c r="H9" s="141">
        <f t="shared" si="1"/>
        <v>0.5454545454545454</v>
      </c>
      <c r="I9" s="145">
        <f>+H9/0.79</f>
        <v>0.6904487917146144</v>
      </c>
      <c r="J9" s="147">
        <v>15628</v>
      </c>
      <c r="K9" s="159">
        <f>+J9/19000</f>
        <v>0.8225263157894737</v>
      </c>
    </row>
    <row r="10" spans="1:11" s="134" customFormat="1" ht="16.5" customHeight="1">
      <c r="A10" s="22" t="s">
        <v>20</v>
      </c>
      <c r="B10" s="20">
        <v>68</v>
      </c>
      <c r="C10" s="44">
        <v>39</v>
      </c>
      <c r="D10" s="102">
        <f>IF(B10&gt;0,(C10/B10),0)</f>
        <v>0.5735294117647058</v>
      </c>
      <c r="E10" s="138">
        <f aca="true" t="shared" si="2" ref="E10:E23">+D10/0.43</f>
        <v>1.3337893296853625</v>
      </c>
      <c r="F10" s="44">
        <v>31</v>
      </c>
      <c r="G10" s="44">
        <v>23</v>
      </c>
      <c r="H10" s="141">
        <f>IF(F10&gt;1,G10/F10,0)</f>
        <v>0.7419354838709677</v>
      </c>
      <c r="I10" s="145">
        <f aca="true" t="shared" si="3" ref="I10:I23">+H10/0.79</f>
        <v>0.9391588403429971</v>
      </c>
      <c r="J10" s="147">
        <v>17811</v>
      </c>
      <c r="K10" s="159">
        <f aca="true" t="shared" si="4" ref="K10:K23">+J10/19000</f>
        <v>0.9374210526315789</v>
      </c>
    </row>
    <row r="11" spans="1:11" s="134" customFormat="1" ht="16.5" customHeight="1">
      <c r="A11" s="22" t="s">
        <v>21</v>
      </c>
      <c r="B11" s="20">
        <v>14</v>
      </c>
      <c r="C11" s="44">
        <v>8</v>
      </c>
      <c r="D11" s="102">
        <f>IF(B11&gt;0,(C11/B11),0)</f>
        <v>0.5714285714285714</v>
      </c>
      <c r="E11" s="138">
        <f t="shared" si="2"/>
        <v>1.3289036544850499</v>
      </c>
      <c r="F11" s="44">
        <v>9</v>
      </c>
      <c r="G11" s="44">
        <v>3</v>
      </c>
      <c r="H11" s="141">
        <f>IF(F11&gt;0,(G11/F11),0)</f>
        <v>0.3333333333333333</v>
      </c>
      <c r="I11" s="145">
        <f t="shared" si="3"/>
        <v>0.42194092827004215</v>
      </c>
      <c r="J11" s="147">
        <v>47618</v>
      </c>
      <c r="K11" s="159">
        <f t="shared" si="4"/>
        <v>2.5062105263157894</v>
      </c>
    </row>
    <row r="12" spans="1:11" s="134" customFormat="1" ht="16.5" customHeight="1">
      <c r="A12" s="22" t="s">
        <v>4</v>
      </c>
      <c r="B12" s="20">
        <v>22</v>
      </c>
      <c r="C12" s="44">
        <v>9</v>
      </c>
      <c r="D12" s="102">
        <f>IF(B12&gt;0,(C12/B12),0)</f>
        <v>0.4090909090909091</v>
      </c>
      <c r="E12" s="138">
        <f t="shared" si="2"/>
        <v>0.9513742071881608</v>
      </c>
      <c r="F12" s="44">
        <v>4</v>
      </c>
      <c r="G12" s="44">
        <v>4</v>
      </c>
      <c r="H12" s="141">
        <f>IF(F12&gt;0,(G12/F12),0)</f>
        <v>1</v>
      </c>
      <c r="I12" s="145">
        <f t="shared" si="3"/>
        <v>1.2658227848101264</v>
      </c>
      <c r="J12" s="147">
        <v>17756</v>
      </c>
      <c r="K12" s="159">
        <f t="shared" si="4"/>
        <v>0.9345263157894736</v>
      </c>
    </row>
    <row r="13" spans="1:11" s="134" customFormat="1" ht="16.5" customHeight="1">
      <c r="A13" s="22" t="s">
        <v>18</v>
      </c>
      <c r="B13" s="20">
        <v>77</v>
      </c>
      <c r="C13" s="44">
        <v>35</v>
      </c>
      <c r="D13" s="102">
        <f t="shared" si="0"/>
        <v>0.45454545454545453</v>
      </c>
      <c r="E13" s="138">
        <f t="shared" si="2"/>
        <v>1.0570824524312896</v>
      </c>
      <c r="F13" s="44">
        <v>38</v>
      </c>
      <c r="G13" s="44">
        <v>31</v>
      </c>
      <c r="H13" s="141">
        <f t="shared" si="1"/>
        <v>0.8157894736842105</v>
      </c>
      <c r="I13" s="145">
        <f t="shared" si="3"/>
        <v>1.0326449033977347</v>
      </c>
      <c r="J13" s="147">
        <v>25980</v>
      </c>
      <c r="K13" s="159">
        <f t="shared" si="4"/>
        <v>1.3673684210526316</v>
      </c>
    </row>
    <row r="14" spans="1:11" s="134" customFormat="1" ht="16.5" customHeight="1">
      <c r="A14" s="19" t="s">
        <v>5</v>
      </c>
      <c r="B14" s="20">
        <v>32</v>
      </c>
      <c r="C14" s="44">
        <v>17</v>
      </c>
      <c r="D14" s="102">
        <f>IF(B14&gt;0,(C14/B14),0)</f>
        <v>0.53125</v>
      </c>
      <c r="E14" s="138">
        <f t="shared" si="2"/>
        <v>1.2354651162790697</v>
      </c>
      <c r="F14" s="44">
        <v>18</v>
      </c>
      <c r="G14" s="44">
        <v>10</v>
      </c>
      <c r="H14" s="141">
        <f t="shared" si="1"/>
        <v>0.5555555555555556</v>
      </c>
      <c r="I14" s="145">
        <f t="shared" si="3"/>
        <v>0.7032348804500703</v>
      </c>
      <c r="J14" s="147">
        <v>19390</v>
      </c>
      <c r="K14" s="159">
        <f t="shared" si="4"/>
        <v>1.0205263157894737</v>
      </c>
    </row>
    <row r="15" spans="1:11" s="134" customFormat="1" ht="16.5" customHeight="1">
      <c r="A15" s="22" t="s">
        <v>16</v>
      </c>
      <c r="B15" s="20">
        <v>17</v>
      </c>
      <c r="C15" s="44">
        <v>5</v>
      </c>
      <c r="D15" s="102">
        <f>IF(B15&gt;0,C15/B15,0)</f>
        <v>0.29411764705882354</v>
      </c>
      <c r="E15" s="138">
        <f t="shared" si="2"/>
        <v>0.6839945280437757</v>
      </c>
      <c r="F15" s="44">
        <v>10</v>
      </c>
      <c r="G15" s="44">
        <v>7</v>
      </c>
      <c r="H15" s="141">
        <f>IF(F15&gt;0,G15/F15,0)</f>
        <v>0.7</v>
      </c>
      <c r="I15" s="145">
        <f t="shared" si="3"/>
        <v>0.8860759493670886</v>
      </c>
      <c r="J15" s="147">
        <v>22684</v>
      </c>
      <c r="K15" s="159">
        <f t="shared" si="4"/>
        <v>1.1938947368421053</v>
      </c>
    </row>
    <row r="16" spans="1:11" s="134" customFormat="1" ht="16.5" customHeight="1">
      <c r="A16" s="22" t="s">
        <v>3</v>
      </c>
      <c r="B16" s="20">
        <v>28</v>
      </c>
      <c r="C16" s="44">
        <v>14</v>
      </c>
      <c r="D16" s="102">
        <f t="shared" si="0"/>
        <v>0.5</v>
      </c>
      <c r="E16" s="138">
        <f t="shared" si="2"/>
        <v>1.1627906976744187</v>
      </c>
      <c r="F16" s="44">
        <v>22</v>
      </c>
      <c r="G16" s="44">
        <v>14</v>
      </c>
      <c r="H16" s="141">
        <f t="shared" si="1"/>
        <v>0.6363636363636364</v>
      </c>
      <c r="I16" s="145">
        <f t="shared" si="3"/>
        <v>0.8055235903337169</v>
      </c>
      <c r="J16" s="147">
        <v>18556</v>
      </c>
      <c r="K16" s="159">
        <f t="shared" si="4"/>
        <v>0.9766315789473684</v>
      </c>
    </row>
    <row r="17" spans="1:11" s="134" customFormat="1" ht="16.5" customHeight="1">
      <c r="A17" s="22" t="s">
        <v>22</v>
      </c>
      <c r="B17" s="20">
        <v>57</v>
      </c>
      <c r="C17" s="44">
        <v>35</v>
      </c>
      <c r="D17" s="102">
        <f t="shared" si="0"/>
        <v>0.6140350877192983</v>
      </c>
      <c r="E17" s="138">
        <f t="shared" si="2"/>
        <v>1.4279885760913913</v>
      </c>
      <c r="F17" s="44">
        <v>33</v>
      </c>
      <c r="G17" s="44">
        <v>25</v>
      </c>
      <c r="H17" s="141">
        <f>IF(F17&gt;0,(G17/F17),0)</f>
        <v>0.7575757575757576</v>
      </c>
      <c r="I17" s="145">
        <f t="shared" si="3"/>
        <v>0.9589566551591867</v>
      </c>
      <c r="J17" s="147">
        <v>16045</v>
      </c>
      <c r="K17" s="159">
        <f t="shared" si="4"/>
        <v>0.8444736842105263</v>
      </c>
    </row>
    <row r="18" spans="1:11" s="134" customFormat="1" ht="16.5" customHeight="1">
      <c r="A18" s="22" t="s">
        <v>25</v>
      </c>
      <c r="B18" s="20">
        <v>31</v>
      </c>
      <c r="C18" s="44">
        <v>18</v>
      </c>
      <c r="D18" s="102">
        <f>IF(B18&gt;0,(C18/B18),0)</f>
        <v>0.5806451612903226</v>
      </c>
      <c r="E18" s="138">
        <f t="shared" si="2"/>
        <v>1.3503375843960992</v>
      </c>
      <c r="F18" s="44">
        <v>25</v>
      </c>
      <c r="G18" s="44">
        <v>20</v>
      </c>
      <c r="H18" s="141">
        <f>IF(F18&gt;0,(G18/F18),0)</f>
        <v>0.8</v>
      </c>
      <c r="I18" s="145">
        <f t="shared" si="3"/>
        <v>1.0126582278481013</v>
      </c>
      <c r="J18" s="147">
        <v>22874</v>
      </c>
      <c r="K18" s="159">
        <f t="shared" si="4"/>
        <v>1.2038947368421054</v>
      </c>
    </row>
    <row r="19" spans="1:11" s="134" customFormat="1" ht="16.5" customHeight="1">
      <c r="A19" s="22" t="s">
        <v>1</v>
      </c>
      <c r="B19" s="20">
        <v>29</v>
      </c>
      <c r="C19" s="44">
        <v>16</v>
      </c>
      <c r="D19" s="102">
        <f t="shared" si="0"/>
        <v>0.5517241379310345</v>
      </c>
      <c r="E19" s="138">
        <f t="shared" si="2"/>
        <v>1.2830793905372895</v>
      </c>
      <c r="F19" s="44">
        <v>23</v>
      </c>
      <c r="G19" s="44">
        <v>18</v>
      </c>
      <c r="H19" s="141">
        <f t="shared" si="1"/>
        <v>0.782608695652174</v>
      </c>
      <c r="I19" s="145">
        <f t="shared" si="3"/>
        <v>0.9906439185470556</v>
      </c>
      <c r="J19" s="147">
        <v>21617</v>
      </c>
      <c r="K19" s="159">
        <f t="shared" si="4"/>
        <v>1.1377368421052632</v>
      </c>
    </row>
    <row r="20" spans="1:11" s="134" customFormat="1" ht="16.5" customHeight="1">
      <c r="A20" s="22" t="s">
        <v>2</v>
      </c>
      <c r="B20" s="20">
        <v>47</v>
      </c>
      <c r="C20" s="44">
        <v>27</v>
      </c>
      <c r="D20" s="102">
        <f t="shared" si="0"/>
        <v>0.574468085106383</v>
      </c>
      <c r="E20" s="138">
        <f t="shared" si="2"/>
        <v>1.3359722909450769</v>
      </c>
      <c r="F20" s="44">
        <v>23</v>
      </c>
      <c r="G20" s="44">
        <v>18</v>
      </c>
      <c r="H20" s="141">
        <f t="shared" si="1"/>
        <v>0.782608695652174</v>
      </c>
      <c r="I20" s="145">
        <f t="shared" si="3"/>
        <v>0.9906439185470556</v>
      </c>
      <c r="J20" s="147">
        <v>25967</v>
      </c>
      <c r="K20" s="159">
        <f t="shared" si="4"/>
        <v>1.3666842105263157</v>
      </c>
    </row>
    <row r="21" spans="1:11" s="134" customFormat="1" ht="16.5" customHeight="1">
      <c r="A21" s="22" t="s">
        <v>17</v>
      </c>
      <c r="B21" s="20">
        <v>51</v>
      </c>
      <c r="C21" s="44">
        <v>31</v>
      </c>
      <c r="D21" s="102">
        <f t="shared" si="0"/>
        <v>0.6078431372549019</v>
      </c>
      <c r="E21" s="138">
        <f t="shared" si="2"/>
        <v>1.4135886912904696</v>
      </c>
      <c r="F21" s="44">
        <v>34</v>
      </c>
      <c r="G21" s="44">
        <v>31</v>
      </c>
      <c r="H21" s="141">
        <f t="shared" si="1"/>
        <v>0.9117647058823529</v>
      </c>
      <c r="I21" s="145">
        <f t="shared" si="3"/>
        <v>1.154132539091586</v>
      </c>
      <c r="J21" s="147">
        <v>19496</v>
      </c>
      <c r="K21" s="159">
        <f t="shared" si="4"/>
        <v>1.0261052631578946</v>
      </c>
    </row>
    <row r="22" spans="1:11" s="134" customFormat="1" ht="16.5" customHeight="1">
      <c r="A22" s="22" t="s">
        <v>23</v>
      </c>
      <c r="B22" s="20">
        <v>27</v>
      </c>
      <c r="C22" s="44">
        <v>14</v>
      </c>
      <c r="D22" s="102">
        <f t="shared" si="0"/>
        <v>0.5185185185185185</v>
      </c>
      <c r="E22" s="138">
        <f t="shared" si="2"/>
        <v>1.205857019810508</v>
      </c>
      <c r="F22" s="44">
        <v>9</v>
      </c>
      <c r="G22" s="44">
        <v>5</v>
      </c>
      <c r="H22" s="141">
        <f t="shared" si="1"/>
        <v>0.5555555555555556</v>
      </c>
      <c r="I22" s="145">
        <f t="shared" si="3"/>
        <v>0.7032348804500703</v>
      </c>
      <c r="J22" s="147">
        <v>15864</v>
      </c>
      <c r="K22" s="159">
        <f t="shared" si="4"/>
        <v>0.8349473684210527</v>
      </c>
    </row>
    <row r="23" spans="1:11" s="134" customFormat="1" ht="16.5" customHeight="1" thickBot="1">
      <c r="A23" s="23" t="s">
        <v>97</v>
      </c>
      <c r="B23" s="24">
        <v>59</v>
      </c>
      <c r="C23" s="59">
        <v>17</v>
      </c>
      <c r="D23" s="103">
        <f t="shared" si="0"/>
        <v>0.288135593220339</v>
      </c>
      <c r="E23" s="138">
        <f t="shared" si="2"/>
        <v>0.670082774931021</v>
      </c>
      <c r="F23" s="47">
        <v>25</v>
      </c>
      <c r="G23" s="63">
        <v>20</v>
      </c>
      <c r="H23" s="142">
        <f t="shared" si="1"/>
        <v>0.8</v>
      </c>
      <c r="I23" s="145">
        <f t="shared" si="3"/>
        <v>1.0126582278481013</v>
      </c>
      <c r="J23" s="148">
        <v>15653</v>
      </c>
      <c r="K23" s="159">
        <f t="shared" si="4"/>
        <v>0.8238421052631579</v>
      </c>
    </row>
    <row r="24" spans="1:11" s="136" customFormat="1" ht="16.5" customHeight="1" thickBot="1">
      <c r="A24" s="26" t="s">
        <v>6</v>
      </c>
      <c r="B24" s="27">
        <v>632</v>
      </c>
      <c r="C24" s="60">
        <v>329</v>
      </c>
      <c r="D24" s="104">
        <f t="shared" si="0"/>
        <v>0.5205696202531646</v>
      </c>
      <c r="E24" s="33">
        <f>+D24/0.43</f>
        <v>1.2106270238445687</v>
      </c>
      <c r="F24" s="48">
        <v>333</v>
      </c>
      <c r="G24" s="48">
        <v>250</v>
      </c>
      <c r="H24" s="143">
        <f t="shared" si="1"/>
        <v>0.7507507507507507</v>
      </c>
      <c r="I24" s="34">
        <f>+H24/0.79</f>
        <v>0.9503174060136085</v>
      </c>
      <c r="J24" s="149">
        <v>20766</v>
      </c>
      <c r="K24" s="161">
        <f>+J24/19000</f>
        <v>1.0929473684210527</v>
      </c>
    </row>
    <row r="25" spans="1:13" s="136" customFormat="1" ht="16.5" customHeight="1">
      <c r="A25" s="206" t="s">
        <v>108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8"/>
      <c r="L25" s="154"/>
      <c r="M25" s="135"/>
    </row>
    <row r="26" spans="1:11" s="137" customFormat="1" ht="123" customHeight="1" thickBot="1">
      <c r="A26" s="190" t="str">
        <f>+'2 - Job Seeker'!A26:K26</f>
        <v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Performance Data are based on a rolling four quarter period, refer to Tab 13 to see report period cohorts.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A29" sqref="A29"/>
    </sheetView>
  </sheetViews>
  <sheetFormatPr defaultColWidth="9.140625" defaultRowHeight="12.75"/>
  <cols>
    <col min="1" max="1" width="19.140625" style="35" customWidth="1"/>
    <col min="2" max="12" width="10.421875" style="35" customWidth="1"/>
    <col min="13" max="16384" width="9.140625" style="35" customWidth="1"/>
  </cols>
  <sheetData>
    <row r="1" spans="1:12" ht="19.5" customHeight="1">
      <c r="A1" s="197" t="str">
        <f>+'1- Populations in Cohort'!A1:N1</f>
        <v>TAB 10 - LABOR EXCHANGE PERFORMANCE SUMMARY 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2" ht="19.5" customHeight="1">
      <c r="A2" s="200" t="str">
        <f>+'1- Populations in Cohort'!A2:N2</f>
        <v>FY17 QUARTER ENDING MARCH 31, 2017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2"/>
    </row>
    <row r="3" spans="1:13" s="132" customFormat="1" ht="19.5" customHeight="1" thickBot="1">
      <c r="A3" s="203" t="s">
        <v>110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130"/>
    </row>
    <row r="4" spans="1:14" s="132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5" t="s">
        <v>10</v>
      </c>
      <c r="F4" s="66" t="s">
        <v>11</v>
      </c>
      <c r="G4" s="65" t="s">
        <v>12</v>
      </c>
      <c r="H4" s="65" t="s">
        <v>86</v>
      </c>
      <c r="I4" s="65" t="s">
        <v>87</v>
      </c>
      <c r="J4" s="65" t="s">
        <v>65</v>
      </c>
      <c r="K4" s="71" t="s">
        <v>14</v>
      </c>
      <c r="L4" s="67" t="s">
        <v>89</v>
      </c>
      <c r="M4" s="133"/>
      <c r="N4" s="133"/>
    </row>
    <row r="5" spans="1:12" s="134" customFormat="1" ht="12.75">
      <c r="A5" s="54" t="s">
        <v>28</v>
      </c>
      <c r="B5" s="50" t="s">
        <v>31</v>
      </c>
      <c r="C5" s="51" t="s">
        <v>31</v>
      </c>
      <c r="D5" s="51" t="s">
        <v>95</v>
      </c>
      <c r="E5" s="51" t="s">
        <v>81</v>
      </c>
      <c r="F5" s="52" t="s">
        <v>91</v>
      </c>
      <c r="G5" s="51" t="s">
        <v>32</v>
      </c>
      <c r="H5" s="51" t="s">
        <v>32</v>
      </c>
      <c r="I5" s="51" t="s">
        <v>32</v>
      </c>
      <c r="J5" s="51" t="s">
        <v>81</v>
      </c>
      <c r="K5" s="80" t="s">
        <v>80</v>
      </c>
      <c r="L5" s="150" t="s">
        <v>81</v>
      </c>
    </row>
    <row r="6" spans="1:12" s="134" customFormat="1" ht="12.75">
      <c r="A6" s="54" t="s">
        <v>29</v>
      </c>
      <c r="B6" s="50" t="s">
        <v>32</v>
      </c>
      <c r="C6" s="51" t="s">
        <v>32</v>
      </c>
      <c r="D6" s="51" t="s">
        <v>93</v>
      </c>
      <c r="E6" s="51" t="s">
        <v>62</v>
      </c>
      <c r="F6" s="52" t="s">
        <v>93</v>
      </c>
      <c r="G6" s="51" t="s">
        <v>34</v>
      </c>
      <c r="H6" s="51" t="s">
        <v>34</v>
      </c>
      <c r="I6" s="51" t="s">
        <v>34</v>
      </c>
      <c r="J6" s="51" t="s">
        <v>62</v>
      </c>
      <c r="K6" s="80" t="s">
        <v>35</v>
      </c>
      <c r="L6" s="151" t="s">
        <v>62</v>
      </c>
    </row>
    <row r="7" spans="1:12" s="134" customFormat="1" ht="13.5" customHeight="1" thickBot="1">
      <c r="A7" s="32" t="s">
        <v>30</v>
      </c>
      <c r="B7" s="28" t="s">
        <v>33</v>
      </c>
      <c r="C7" s="29" t="s">
        <v>38</v>
      </c>
      <c r="D7" s="29" t="s">
        <v>94</v>
      </c>
      <c r="E7" s="29" t="s">
        <v>90</v>
      </c>
      <c r="F7" s="30" t="s">
        <v>92</v>
      </c>
      <c r="G7" s="29" t="s">
        <v>33</v>
      </c>
      <c r="H7" s="29" t="s">
        <v>37</v>
      </c>
      <c r="I7" s="29" t="s">
        <v>39</v>
      </c>
      <c r="J7" s="29" t="s">
        <v>90</v>
      </c>
      <c r="K7" s="31" t="s">
        <v>36</v>
      </c>
      <c r="L7" s="151" t="s">
        <v>90</v>
      </c>
    </row>
    <row r="8" spans="1:13" s="134" customFormat="1" ht="16.5" customHeight="1">
      <c r="A8" s="55" t="s">
        <v>19</v>
      </c>
      <c r="B8" s="20">
        <v>120</v>
      </c>
      <c r="C8" s="44">
        <v>81</v>
      </c>
      <c r="D8" s="101">
        <v>0.67</v>
      </c>
      <c r="E8" s="162">
        <f>+D8/0.6</f>
        <v>1.1166666666666667</v>
      </c>
      <c r="F8" s="101">
        <v>0.55</v>
      </c>
      <c r="G8" s="44">
        <v>76</v>
      </c>
      <c r="H8" s="61">
        <v>55</v>
      </c>
      <c r="I8" s="140">
        <f aca="true" t="shared" si="0" ref="I8:I24">+H8/G8</f>
        <v>0.7236842105263158</v>
      </c>
      <c r="J8" s="144">
        <f>+I8/0.79</f>
        <v>0.916055962691539</v>
      </c>
      <c r="K8" s="146">
        <v>12203</v>
      </c>
      <c r="L8" s="158">
        <f>+K8/19000</f>
        <v>0.6422631578947369</v>
      </c>
      <c r="M8" s="163"/>
    </row>
    <row r="9" spans="1:12" s="134" customFormat="1" ht="16.5" customHeight="1">
      <c r="A9" s="22" t="s">
        <v>0</v>
      </c>
      <c r="B9" s="20">
        <v>105</v>
      </c>
      <c r="C9" s="44">
        <v>66</v>
      </c>
      <c r="D9" s="102">
        <v>0.63</v>
      </c>
      <c r="E9" s="162">
        <f>+D9/0.6</f>
        <v>1.05</v>
      </c>
      <c r="F9" s="138">
        <v>0.51</v>
      </c>
      <c r="G9" s="44">
        <v>55</v>
      </c>
      <c r="H9" s="62">
        <v>38</v>
      </c>
      <c r="I9" s="141">
        <f t="shared" si="0"/>
        <v>0.6909090909090909</v>
      </c>
      <c r="J9" s="145">
        <f>+I9/0.79</f>
        <v>0.8745684695051783</v>
      </c>
      <c r="K9" s="147">
        <v>16091</v>
      </c>
      <c r="L9" s="159">
        <f>+K9/19000</f>
        <v>0.8468947368421053</v>
      </c>
    </row>
    <row r="10" spans="1:12" s="134" customFormat="1" ht="16.5" customHeight="1">
      <c r="A10" s="22" t="s">
        <v>20</v>
      </c>
      <c r="B10" s="20">
        <v>231</v>
      </c>
      <c r="C10" s="44">
        <v>161</v>
      </c>
      <c r="D10" s="102">
        <v>0.7</v>
      </c>
      <c r="E10" s="162">
        <f aca="true" t="shared" si="1" ref="E10:E23">+D10/0.6</f>
        <v>1.1666666666666667</v>
      </c>
      <c r="F10" s="138">
        <v>0.57</v>
      </c>
      <c r="G10" s="44">
        <v>160</v>
      </c>
      <c r="H10" s="44">
        <v>133</v>
      </c>
      <c r="I10" s="141">
        <f t="shared" si="0"/>
        <v>0.83125</v>
      </c>
      <c r="J10" s="145">
        <f aca="true" t="shared" si="2" ref="J10:J23">+I10/0.79</f>
        <v>1.0522151898734178</v>
      </c>
      <c r="K10" s="147">
        <v>18223</v>
      </c>
      <c r="L10" s="159">
        <f aca="true" t="shared" si="3" ref="L10:L23">+K10/19000</f>
        <v>0.9591052631578947</v>
      </c>
    </row>
    <row r="11" spans="1:12" s="134" customFormat="1" ht="16.5" customHeight="1">
      <c r="A11" s="22" t="s">
        <v>21</v>
      </c>
      <c r="B11" s="20">
        <v>36</v>
      </c>
      <c r="C11" s="44">
        <v>25</v>
      </c>
      <c r="D11" s="102">
        <v>0.68</v>
      </c>
      <c r="E11" s="162">
        <f t="shared" si="1"/>
        <v>1.1333333333333335</v>
      </c>
      <c r="F11" s="138">
        <v>0.56</v>
      </c>
      <c r="G11" s="44">
        <v>18</v>
      </c>
      <c r="H11" s="44">
        <v>11</v>
      </c>
      <c r="I11" s="141">
        <f t="shared" si="0"/>
        <v>0.6111111111111112</v>
      </c>
      <c r="J11" s="145">
        <f t="shared" si="2"/>
        <v>0.7735583684950774</v>
      </c>
      <c r="K11" s="147">
        <v>19879</v>
      </c>
      <c r="L11" s="159">
        <f t="shared" si="3"/>
        <v>1.0462631578947368</v>
      </c>
    </row>
    <row r="12" spans="1:12" s="134" customFormat="1" ht="16.5" customHeight="1">
      <c r="A12" s="22" t="s">
        <v>4</v>
      </c>
      <c r="B12" s="20">
        <v>85</v>
      </c>
      <c r="C12" s="44">
        <v>52</v>
      </c>
      <c r="D12" s="102">
        <v>0.61</v>
      </c>
      <c r="E12" s="162">
        <f t="shared" si="1"/>
        <v>1.0166666666666666</v>
      </c>
      <c r="F12" s="138">
        <v>0.49</v>
      </c>
      <c r="G12" s="44">
        <v>47</v>
      </c>
      <c r="H12" s="44">
        <v>40</v>
      </c>
      <c r="I12" s="141">
        <f t="shared" si="0"/>
        <v>0.851063829787234</v>
      </c>
      <c r="J12" s="145">
        <f t="shared" si="2"/>
        <v>1.0772959870724481</v>
      </c>
      <c r="K12" s="147">
        <v>16007</v>
      </c>
      <c r="L12" s="159">
        <f t="shared" si="3"/>
        <v>0.8424736842105263</v>
      </c>
    </row>
    <row r="13" spans="1:12" s="134" customFormat="1" ht="16.5" customHeight="1">
      <c r="A13" s="22" t="s">
        <v>18</v>
      </c>
      <c r="B13" s="20">
        <v>392</v>
      </c>
      <c r="C13" s="44">
        <v>260</v>
      </c>
      <c r="D13" s="102">
        <v>0.66</v>
      </c>
      <c r="E13" s="162">
        <f t="shared" si="1"/>
        <v>1.1</v>
      </c>
      <c r="F13" s="138">
        <v>0.54</v>
      </c>
      <c r="G13" s="44">
        <v>226</v>
      </c>
      <c r="H13" s="44">
        <v>180</v>
      </c>
      <c r="I13" s="141">
        <f t="shared" si="0"/>
        <v>0.7964601769911505</v>
      </c>
      <c r="J13" s="145">
        <f t="shared" si="2"/>
        <v>1.0081774392293044</v>
      </c>
      <c r="K13" s="147">
        <v>20213</v>
      </c>
      <c r="L13" s="159">
        <f t="shared" si="3"/>
        <v>1.063842105263158</v>
      </c>
    </row>
    <row r="14" spans="1:12" s="134" customFormat="1" ht="16.5" customHeight="1">
      <c r="A14" s="19" t="s">
        <v>5</v>
      </c>
      <c r="B14" s="20">
        <v>183</v>
      </c>
      <c r="C14" s="44">
        <v>112</v>
      </c>
      <c r="D14" s="102">
        <v>0.61</v>
      </c>
      <c r="E14" s="162">
        <f t="shared" si="1"/>
        <v>1.0166666666666666</v>
      </c>
      <c r="F14" s="138">
        <v>0.49</v>
      </c>
      <c r="G14" s="44">
        <v>102</v>
      </c>
      <c r="H14" s="44">
        <v>78</v>
      </c>
      <c r="I14" s="141">
        <f t="shared" si="0"/>
        <v>0.7647058823529411</v>
      </c>
      <c r="J14" s="145">
        <f t="shared" si="2"/>
        <v>0.967982129560685</v>
      </c>
      <c r="K14" s="147">
        <v>14389</v>
      </c>
      <c r="L14" s="159">
        <f t="shared" si="3"/>
        <v>0.7573157894736842</v>
      </c>
    </row>
    <row r="15" spans="1:12" s="134" customFormat="1" ht="16.5" customHeight="1">
      <c r="A15" s="22" t="s">
        <v>16</v>
      </c>
      <c r="B15" s="20">
        <v>123</v>
      </c>
      <c r="C15" s="44">
        <v>78</v>
      </c>
      <c r="D15" s="102">
        <v>0.64</v>
      </c>
      <c r="E15" s="162">
        <f t="shared" si="1"/>
        <v>1.0666666666666667</v>
      </c>
      <c r="F15" s="138">
        <v>0.52</v>
      </c>
      <c r="G15" s="44">
        <v>61</v>
      </c>
      <c r="H15" s="44">
        <v>44</v>
      </c>
      <c r="I15" s="141">
        <f t="shared" si="0"/>
        <v>0.7213114754098361</v>
      </c>
      <c r="J15" s="145">
        <f t="shared" si="2"/>
        <v>0.9130525005187798</v>
      </c>
      <c r="K15" s="147">
        <v>18591</v>
      </c>
      <c r="L15" s="159">
        <f t="shared" si="3"/>
        <v>0.9784736842105263</v>
      </c>
    </row>
    <row r="16" spans="1:12" s="134" customFormat="1" ht="16.5" customHeight="1">
      <c r="A16" s="22" t="s">
        <v>3</v>
      </c>
      <c r="B16" s="20">
        <v>95</v>
      </c>
      <c r="C16" s="44">
        <v>65</v>
      </c>
      <c r="D16" s="102">
        <v>0.68</v>
      </c>
      <c r="E16" s="162">
        <f t="shared" si="1"/>
        <v>1.1333333333333335</v>
      </c>
      <c r="F16" s="138">
        <v>0.56</v>
      </c>
      <c r="G16" s="44">
        <v>77</v>
      </c>
      <c r="H16" s="44">
        <v>58</v>
      </c>
      <c r="I16" s="141">
        <f t="shared" si="0"/>
        <v>0.7532467532467533</v>
      </c>
      <c r="J16" s="145">
        <f t="shared" si="2"/>
        <v>0.9534769028439914</v>
      </c>
      <c r="K16" s="147">
        <v>17281</v>
      </c>
      <c r="L16" s="159">
        <f t="shared" si="3"/>
        <v>0.9095263157894737</v>
      </c>
    </row>
    <row r="17" spans="1:12" s="134" customFormat="1" ht="16.5" customHeight="1">
      <c r="A17" s="22" t="s">
        <v>22</v>
      </c>
      <c r="B17" s="20">
        <v>140</v>
      </c>
      <c r="C17" s="44">
        <v>100</v>
      </c>
      <c r="D17" s="102">
        <v>0.71</v>
      </c>
      <c r="E17" s="162">
        <f t="shared" si="1"/>
        <v>1.1833333333333333</v>
      </c>
      <c r="F17" s="138">
        <v>0.57</v>
      </c>
      <c r="G17" s="44">
        <v>82</v>
      </c>
      <c r="H17" s="44">
        <v>62</v>
      </c>
      <c r="I17" s="141">
        <f t="shared" si="0"/>
        <v>0.7560975609756098</v>
      </c>
      <c r="J17" s="145">
        <f t="shared" si="2"/>
        <v>0.9570855202222908</v>
      </c>
      <c r="K17" s="147">
        <v>16011</v>
      </c>
      <c r="L17" s="159">
        <f t="shared" si="3"/>
        <v>0.8426842105263158</v>
      </c>
    </row>
    <row r="18" spans="1:12" s="134" customFormat="1" ht="16.5" customHeight="1">
      <c r="A18" s="22" t="s">
        <v>25</v>
      </c>
      <c r="B18" s="20">
        <v>97</v>
      </c>
      <c r="C18" s="44">
        <v>70</v>
      </c>
      <c r="D18" s="102">
        <v>0.72</v>
      </c>
      <c r="E18" s="162">
        <f t="shared" si="1"/>
        <v>1.2</v>
      </c>
      <c r="F18" s="138">
        <v>0.58</v>
      </c>
      <c r="G18" s="44">
        <v>74</v>
      </c>
      <c r="H18" s="44">
        <v>55</v>
      </c>
      <c r="I18" s="141">
        <f t="shared" si="0"/>
        <v>0.7432432432432432</v>
      </c>
      <c r="J18" s="145">
        <f t="shared" si="2"/>
        <v>0.9408142319534724</v>
      </c>
      <c r="K18" s="147">
        <v>20156</v>
      </c>
      <c r="L18" s="159">
        <f t="shared" si="3"/>
        <v>1.0608421052631578</v>
      </c>
    </row>
    <row r="19" spans="1:12" s="134" customFormat="1" ht="16.5" customHeight="1">
      <c r="A19" s="22" t="s">
        <v>1</v>
      </c>
      <c r="B19" s="20">
        <v>208</v>
      </c>
      <c r="C19" s="44">
        <v>159</v>
      </c>
      <c r="D19" s="102">
        <v>0.76</v>
      </c>
      <c r="E19" s="162">
        <f t="shared" si="1"/>
        <v>1.2666666666666668</v>
      </c>
      <c r="F19" s="138">
        <v>0.62</v>
      </c>
      <c r="G19" s="44">
        <v>124</v>
      </c>
      <c r="H19" s="44">
        <v>98</v>
      </c>
      <c r="I19" s="141">
        <f t="shared" si="0"/>
        <v>0.7903225806451613</v>
      </c>
      <c r="J19" s="145">
        <f t="shared" si="2"/>
        <v>1.000408329930584</v>
      </c>
      <c r="K19" s="147">
        <v>18877</v>
      </c>
      <c r="L19" s="159">
        <f t="shared" si="3"/>
        <v>0.9935263157894737</v>
      </c>
    </row>
    <row r="20" spans="1:12" s="134" customFormat="1" ht="16.5" customHeight="1">
      <c r="A20" s="22" t="s">
        <v>2</v>
      </c>
      <c r="B20" s="20">
        <v>202</v>
      </c>
      <c r="C20" s="44">
        <v>134</v>
      </c>
      <c r="D20" s="102">
        <v>0.66</v>
      </c>
      <c r="E20" s="162">
        <f t="shared" si="1"/>
        <v>1.1</v>
      </c>
      <c r="F20" s="138">
        <v>0.53</v>
      </c>
      <c r="G20" s="44">
        <v>105</v>
      </c>
      <c r="H20" s="44">
        <v>87</v>
      </c>
      <c r="I20" s="141">
        <f t="shared" si="0"/>
        <v>0.8285714285714286</v>
      </c>
      <c r="J20" s="145">
        <f t="shared" si="2"/>
        <v>1.0488245931283906</v>
      </c>
      <c r="K20" s="147">
        <v>23860</v>
      </c>
      <c r="L20" s="159">
        <f t="shared" si="3"/>
        <v>1.2557894736842106</v>
      </c>
    </row>
    <row r="21" spans="1:12" s="134" customFormat="1" ht="16.5" customHeight="1">
      <c r="A21" s="22" t="s">
        <v>17</v>
      </c>
      <c r="B21" s="20">
        <v>171</v>
      </c>
      <c r="C21" s="44">
        <v>112</v>
      </c>
      <c r="D21" s="102">
        <v>0.66</v>
      </c>
      <c r="E21" s="162">
        <f t="shared" si="1"/>
        <v>1.1</v>
      </c>
      <c r="F21" s="138">
        <v>0.54</v>
      </c>
      <c r="G21" s="44">
        <v>142</v>
      </c>
      <c r="H21" s="44">
        <v>115</v>
      </c>
      <c r="I21" s="141">
        <f t="shared" si="0"/>
        <v>0.8098591549295775</v>
      </c>
      <c r="J21" s="145">
        <f t="shared" si="2"/>
        <v>1.0251381707969336</v>
      </c>
      <c r="K21" s="147">
        <v>19171</v>
      </c>
      <c r="L21" s="159">
        <f t="shared" si="3"/>
        <v>1.009</v>
      </c>
    </row>
    <row r="22" spans="1:12" s="134" customFormat="1" ht="16.5" customHeight="1">
      <c r="A22" s="22" t="s">
        <v>23</v>
      </c>
      <c r="B22" s="20">
        <v>260</v>
      </c>
      <c r="C22" s="44">
        <v>157</v>
      </c>
      <c r="D22" s="102">
        <v>0.6</v>
      </c>
      <c r="E22" s="162">
        <f t="shared" si="1"/>
        <v>1</v>
      </c>
      <c r="F22" s="138">
        <v>0.49</v>
      </c>
      <c r="G22" s="44">
        <v>113</v>
      </c>
      <c r="H22" s="44">
        <v>89</v>
      </c>
      <c r="I22" s="141">
        <f t="shared" si="0"/>
        <v>0.7876106194690266</v>
      </c>
      <c r="J22" s="145">
        <f t="shared" si="2"/>
        <v>0.996975467682312</v>
      </c>
      <c r="K22" s="147">
        <v>18545</v>
      </c>
      <c r="L22" s="159">
        <f t="shared" si="3"/>
        <v>0.9760526315789474</v>
      </c>
    </row>
    <row r="23" spans="1:12" s="134" customFormat="1" ht="16.5" customHeight="1" thickBot="1">
      <c r="A23" s="23" t="s">
        <v>97</v>
      </c>
      <c r="B23" s="24">
        <v>391</v>
      </c>
      <c r="C23" s="59">
        <v>247</v>
      </c>
      <c r="D23" s="103">
        <v>0.63</v>
      </c>
      <c r="E23" s="162">
        <f t="shared" si="1"/>
        <v>1.05</v>
      </c>
      <c r="F23" s="138">
        <v>0.51</v>
      </c>
      <c r="G23" s="47">
        <v>210</v>
      </c>
      <c r="H23" s="63">
        <v>157</v>
      </c>
      <c r="I23" s="142">
        <f t="shared" si="0"/>
        <v>0.7476190476190476</v>
      </c>
      <c r="J23" s="145">
        <f t="shared" si="2"/>
        <v>0.9463532248342374</v>
      </c>
      <c r="K23" s="148">
        <v>22980</v>
      </c>
      <c r="L23" s="159">
        <f t="shared" si="3"/>
        <v>1.2094736842105263</v>
      </c>
    </row>
    <row r="24" spans="1:12" s="136" customFormat="1" ht="16.5" customHeight="1" thickBot="1">
      <c r="A24" s="26" t="s">
        <v>6</v>
      </c>
      <c r="B24" s="27">
        <v>2958</v>
      </c>
      <c r="C24" s="60">
        <v>1964</v>
      </c>
      <c r="D24" s="104">
        <v>0.66</v>
      </c>
      <c r="E24" s="104">
        <f>+D24/0.6</f>
        <v>1.1</v>
      </c>
      <c r="F24" s="139">
        <v>0.54</v>
      </c>
      <c r="G24" s="48">
        <v>1742</v>
      </c>
      <c r="H24" s="48">
        <v>1359</v>
      </c>
      <c r="I24" s="143">
        <f t="shared" si="0"/>
        <v>0.7801377726750861</v>
      </c>
      <c r="J24" s="34">
        <f>+I24/0.79</f>
        <v>0.9875161679431469</v>
      </c>
      <c r="K24" s="149">
        <v>19092</v>
      </c>
      <c r="L24" s="161">
        <f>+K24/19000</f>
        <v>1.004842105263158</v>
      </c>
    </row>
    <row r="25" spans="1:12" s="136" customFormat="1" ht="16.5" customHeight="1">
      <c r="A25" s="206" t="s">
        <v>96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8"/>
    </row>
    <row r="26" spans="1:13" s="136" customFormat="1" ht="16.5" customHeight="1">
      <c r="A26" s="209" t="s">
        <v>109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1"/>
      <c r="M26" s="135"/>
    </row>
    <row r="27" spans="1:12" s="137" customFormat="1" ht="123" customHeight="1" thickBot="1">
      <c r="A27" s="190" t="str">
        <f>+'2 - Job Seeker'!A26:K26</f>
        <v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Performance Data are based on a rolling four quarter period, refer to Tab 13 to see report period cohorts.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2"/>
    </row>
  </sheetData>
  <sheetProtection/>
  <mergeCells count="6">
    <mergeCell ref="A1:L1"/>
    <mergeCell ref="A2:L2"/>
    <mergeCell ref="A3:L3"/>
    <mergeCell ref="A27:L27"/>
    <mergeCell ref="A26:L26"/>
    <mergeCell ref="A25:L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Boucher, Joan (DWD)</cp:lastModifiedBy>
  <cp:lastPrinted>2014-02-24T18:33:52Z</cp:lastPrinted>
  <dcterms:created xsi:type="dcterms:W3CDTF">2002-02-12T20:34:33Z</dcterms:created>
  <dcterms:modified xsi:type="dcterms:W3CDTF">2017-05-30T16:48:50Z</dcterms:modified>
  <cp:category/>
  <cp:version/>
  <cp:contentType/>
  <cp:contentStatus/>
</cp:coreProperties>
</file>