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60" windowHeight="8796" tabRatio="795"/>
  </bookViews>
  <sheets>
    <sheet name="Proposed RATE MODEL" sheetId="3" r:id="rId1"/>
    <sheet name="Original Session Data" sheetId="15" state="hidden" r:id="rId2"/>
    <sheet name="Avg Hours Reported in Survey" sheetId="12" state="hidden" r:id="rId3"/>
    <sheet name="FY14 Pivots" sheetId="7" state="hidden" r:id="rId4"/>
    <sheet name="Salary " sheetId="4" state="hidden" r:id="rId5"/>
    <sheet name="FTE COUNT" sheetId="6" state="hidden" r:id="rId6"/>
    <sheet name="FTE Analysis" sheetId="8" state="hidden" r:id="rId7"/>
    <sheet name="FY 15 Contracts" sheetId="10" state="hidden" r:id="rId8"/>
    <sheet name="FY14 Clean" sheetId="9" state="hidden" r:id="rId9"/>
    <sheet name="Raw UFR" sheetId="11" state="hidden" r:id="rId10"/>
    <sheet name="Spring 2018" sheetId="16" r:id="rId11"/>
    <sheet name="Spring 2016 Forecast" sheetId="13" state="hidden" r:id="rId12"/>
  </sheets>
  <externalReferences>
    <externalReference r:id="rId13"/>
    <externalReference r:id="rId14"/>
  </externalReferences>
  <definedNames>
    <definedName name="_xlnm._FilterDatabase" localSheetId="9" hidden="1">'Raw UFR'!$A$1:$M$908</definedName>
    <definedName name="gk">#REF!</definedName>
    <definedName name="ListProviders">'[1]List of Programs'!$A$24:$A$29</definedName>
    <definedName name="MT">#REF!</definedName>
    <definedName name="_xlnm.Print_Area" localSheetId="2">'Avg Hours Reported in Survey'!$A$1:$K$28</definedName>
    <definedName name="_xlnm.Print_Area" localSheetId="0">'Proposed RATE MODEL'!$A$1:$M$55</definedName>
    <definedName name="_xlnm.Print_Area" localSheetId="10">'Spring 2018'!$BF$13:$BQ$30</definedName>
    <definedName name="_xlnm.Print_Titles" localSheetId="11">'Spring 2016 Forecast'!$A:$A</definedName>
    <definedName name="_xlnm.Print_Titles" localSheetId="10">'Spring 2018'!$A:$A</definedName>
    <definedName name="Programs">'[1]List of Programs'!$B$3:$B$19</definedName>
    <definedName name="Total_UFR">#REF!</definedName>
    <definedName name="UFR" localSheetId="0">'[2]Complete UFR List'!#REF!</definedName>
    <definedName name="UFR" localSheetId="4">'[2]Complete UFR List'!#REF!</definedName>
    <definedName name="UFR" localSheetId="10">'[2]Complete UFR List'!#REF!</definedName>
    <definedName name="UFR">'[2]Complete UFR List'!#REF!</definedName>
    <definedName name="UFRS" localSheetId="0">'[2]Complete UFR List'!#REF!</definedName>
    <definedName name="UFRS" localSheetId="4">'[2]Complete UFR List'!#REF!</definedName>
    <definedName name="UFRS" localSheetId="10">'[2]Complete UFR List'!#REF!</definedName>
    <definedName name="UFRS">'[2]Complete UFR List'!#REF!</definedName>
  </definedNames>
  <calcPr calcId="145621"/>
  <pivotCaches>
    <pivotCache cacheId="0" r:id="rId1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3" l="1"/>
  <c r="D54" i="3"/>
  <c r="D25" i="3" l="1"/>
  <c r="L13" i="3" l="1"/>
  <c r="BO25" i="16"/>
  <c r="BN25" i="16"/>
  <c r="BM25" i="16"/>
  <c r="BL25" i="16"/>
  <c r="BK25" i="16"/>
  <c r="BJ25" i="16"/>
  <c r="BI25" i="16"/>
  <c r="BH25" i="16"/>
  <c r="BQ25" i="16" s="1"/>
  <c r="BQ27" i="16" s="1"/>
  <c r="BO24" i="16"/>
  <c r="BN24" i="16"/>
  <c r="BM24" i="16"/>
  <c r="BL24" i="16"/>
  <c r="BK24" i="16"/>
  <c r="BJ24" i="16"/>
  <c r="BI24" i="16"/>
  <c r="BH24" i="16"/>
  <c r="BH21" i="16"/>
  <c r="BQ21" i="16" s="1"/>
  <c r="C51" i="3" l="1"/>
  <c r="C24" i="3"/>
  <c r="C36" i="3" l="1"/>
  <c r="D35" i="3"/>
  <c r="D34" i="3" l="1"/>
  <c r="D36" i="3" s="1"/>
  <c r="D38" i="3" s="1"/>
  <c r="D40" i="3" s="1"/>
  <c r="H5" i="4"/>
  <c r="L12" i="3" l="1"/>
  <c r="C23" i="3" s="1"/>
  <c r="BM24" i="13" l="1"/>
  <c r="BM19" i="13"/>
  <c r="I18" i="12" l="1"/>
  <c r="H14" i="4"/>
  <c r="I5" i="4"/>
  <c r="C5" i="6"/>
  <c r="C4" i="6"/>
  <c r="B24" i="8"/>
  <c r="K6" i="3" l="1"/>
  <c r="L6" i="3" s="1"/>
  <c r="K4" i="3"/>
  <c r="B7" i="3"/>
  <c r="B5" i="3"/>
  <c r="I6" i="4" l="1"/>
  <c r="D23" i="9" l="1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AF23" i="9"/>
  <c r="AG23" i="9"/>
  <c r="AH23" i="9"/>
  <c r="AI23" i="9"/>
  <c r="AJ23" i="9"/>
  <c r="AK23" i="9"/>
  <c r="AL23" i="9"/>
  <c r="AM23" i="9"/>
  <c r="AN23" i="9"/>
  <c r="AO23" i="9"/>
  <c r="AP23" i="9"/>
  <c r="AQ23" i="9"/>
  <c r="AR23" i="9"/>
  <c r="AS23" i="9"/>
  <c r="AT23" i="9"/>
  <c r="AU23" i="9"/>
  <c r="AV23" i="9"/>
  <c r="AW23" i="9"/>
  <c r="AX23" i="9"/>
  <c r="AY23" i="9"/>
  <c r="AZ23" i="9"/>
  <c r="BA23" i="9"/>
  <c r="BB23" i="9"/>
  <c r="BC23" i="9"/>
  <c r="BD23" i="9"/>
  <c r="BE23" i="9"/>
  <c r="BF23" i="9"/>
  <c r="BG23" i="9"/>
  <c r="BH23" i="9"/>
  <c r="BI23" i="9"/>
  <c r="BJ23" i="9"/>
  <c r="BK23" i="9"/>
  <c r="BL23" i="9"/>
  <c r="BM23" i="9"/>
  <c r="BN23" i="9"/>
  <c r="BO23" i="9"/>
  <c r="BP23" i="9"/>
  <c r="BQ23" i="9"/>
  <c r="BR23" i="9"/>
  <c r="BS23" i="9"/>
  <c r="BT23" i="9"/>
  <c r="BU23" i="9"/>
  <c r="BV23" i="9"/>
  <c r="BW23" i="9"/>
  <c r="BX23" i="9"/>
  <c r="BY23" i="9"/>
  <c r="BZ23" i="9"/>
  <c r="CA23" i="9"/>
  <c r="CB23" i="9"/>
  <c r="C23" i="9"/>
  <c r="L1" i="8"/>
  <c r="C22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D22" i="10"/>
  <c r="AE22" i="10"/>
  <c r="AF22" i="10"/>
  <c r="AG22" i="10"/>
  <c r="AH22" i="10"/>
  <c r="AI22" i="10"/>
  <c r="AJ22" i="10"/>
  <c r="AK22" i="10"/>
  <c r="AL22" i="10"/>
  <c r="AM22" i="10"/>
  <c r="AN22" i="10"/>
  <c r="AO22" i="10"/>
  <c r="AP22" i="10"/>
  <c r="AQ22" i="10"/>
  <c r="AR22" i="10"/>
  <c r="AS22" i="10"/>
  <c r="AT22" i="10"/>
  <c r="AU22" i="10"/>
  <c r="AV22" i="10"/>
  <c r="AW22" i="10"/>
  <c r="AX22" i="10"/>
  <c r="AY22" i="10"/>
  <c r="AZ22" i="10"/>
  <c r="BA22" i="10"/>
  <c r="BB22" i="10"/>
  <c r="BC22" i="10"/>
  <c r="BD22" i="10"/>
  <c r="BE22" i="10"/>
  <c r="BF22" i="10"/>
  <c r="BG22" i="10"/>
  <c r="BH22" i="10"/>
  <c r="BI22" i="10"/>
  <c r="BJ22" i="10"/>
  <c r="BK22" i="10"/>
  <c r="BL22" i="10"/>
  <c r="BM22" i="10"/>
  <c r="BN22" i="10"/>
  <c r="BO22" i="10"/>
  <c r="BP22" i="10"/>
  <c r="BQ22" i="10"/>
  <c r="BR22" i="10"/>
  <c r="BS22" i="10"/>
  <c r="BT22" i="10"/>
  <c r="BU22" i="10"/>
  <c r="BV22" i="10"/>
  <c r="BW22" i="10"/>
  <c r="BX22" i="10"/>
  <c r="BY22" i="10"/>
  <c r="BZ22" i="10"/>
  <c r="CA22" i="10"/>
  <c r="B22" i="10"/>
  <c r="D6" i="4"/>
  <c r="C2" i="15" l="1"/>
  <c r="C3" i="15"/>
  <c r="C4" i="15"/>
  <c r="C6" i="15"/>
  <c r="C7" i="15"/>
  <c r="C8" i="15"/>
  <c r="C10" i="15"/>
  <c r="C11" i="15"/>
  <c r="C12" i="15"/>
  <c r="C14" i="15"/>
  <c r="C15" i="15"/>
  <c r="L11" i="3" l="1"/>
  <c r="L8" i="3"/>
  <c r="K11" i="3"/>
  <c r="K10" i="3"/>
  <c r="L10" i="3" s="1"/>
  <c r="C43" i="3" s="1"/>
  <c r="D43" i="3" s="1"/>
  <c r="K9" i="3"/>
  <c r="L9" i="3" s="1"/>
  <c r="C42" i="3" s="1"/>
  <c r="D42" i="3" s="1"/>
  <c r="D45" i="3" s="1"/>
  <c r="D47" i="3" s="1"/>
  <c r="D49" i="3" s="1"/>
  <c r="D51" i="3" s="1"/>
  <c r="D53" i="3" s="1"/>
  <c r="K8" i="3"/>
  <c r="L4" i="3"/>
  <c r="BM26" i="13" l="1"/>
  <c r="H29" i="12"/>
  <c r="G29" i="12"/>
  <c r="F29" i="12"/>
  <c r="I28" i="12"/>
  <c r="I27" i="12"/>
  <c r="I26" i="12"/>
  <c r="I25" i="12"/>
  <c r="I24" i="12"/>
  <c r="I23" i="12"/>
  <c r="I22" i="12"/>
  <c r="I21" i="12"/>
  <c r="I20" i="12"/>
  <c r="I19" i="12"/>
  <c r="I29" i="12" l="1"/>
  <c r="D1" i="8" l="1"/>
  <c r="H1" i="8" l="1"/>
  <c r="E2" i="3" l="1"/>
  <c r="D2" i="3" s="1"/>
  <c r="CA24" i="8" l="1" a="1"/>
  <c r="CA24" i="8" s="1"/>
  <c r="CA23" i="10" s="1"/>
  <c r="BZ24" i="8" a="1"/>
  <c r="BZ24" i="8" s="1"/>
  <c r="BZ23" i="10" s="1"/>
  <c r="BY24" i="8" a="1"/>
  <c r="BY24" i="8" s="1"/>
  <c r="BY23" i="10" s="1"/>
  <c r="BX24" i="8" a="1"/>
  <c r="BX24" i="8" s="1"/>
  <c r="BX23" i="10" s="1"/>
  <c r="BW24" i="8" a="1"/>
  <c r="BW24" i="8" s="1"/>
  <c r="BW23" i="10" s="1"/>
  <c r="BV24" i="8" a="1"/>
  <c r="BV24" i="8" s="1"/>
  <c r="BV23" i="10" s="1"/>
  <c r="BU24" i="8" a="1"/>
  <c r="BU24" i="8" s="1"/>
  <c r="BU23" i="10" s="1"/>
  <c r="BT24" i="8" a="1"/>
  <c r="BT24" i="8" s="1"/>
  <c r="BT23" i="10" s="1"/>
  <c r="BS24" i="8" a="1"/>
  <c r="BS24" i="8" s="1"/>
  <c r="BS23" i="10" s="1"/>
  <c r="BR24" i="8" a="1"/>
  <c r="BR24" i="8" s="1"/>
  <c r="BR23" i="10" s="1"/>
  <c r="BQ24" i="8" a="1"/>
  <c r="BQ24" i="8" s="1"/>
  <c r="BQ23" i="10" s="1"/>
  <c r="BP24" i="8" a="1"/>
  <c r="BP24" i="8" s="1"/>
  <c r="BP23" i="10" s="1"/>
  <c r="BO24" i="8" a="1"/>
  <c r="BO24" i="8" s="1"/>
  <c r="BO23" i="10" s="1"/>
  <c r="BN24" i="8" a="1"/>
  <c r="BN24" i="8" s="1"/>
  <c r="BN23" i="10" s="1"/>
  <c r="BM24" i="8" a="1"/>
  <c r="BM24" i="8" s="1"/>
  <c r="BM23" i="10" s="1"/>
  <c r="BL24" i="8" a="1"/>
  <c r="BL24" i="8" s="1"/>
  <c r="BL23" i="10" s="1"/>
  <c r="BK24" i="8" a="1"/>
  <c r="BK24" i="8" s="1"/>
  <c r="BK23" i="10" s="1"/>
  <c r="BJ24" i="8" a="1"/>
  <c r="BJ24" i="8" s="1"/>
  <c r="BJ23" i="10" s="1"/>
  <c r="BI24" i="8" a="1"/>
  <c r="BI24" i="8" s="1"/>
  <c r="BI23" i="10" s="1"/>
  <c r="BH24" i="8" a="1"/>
  <c r="BH24" i="8" s="1"/>
  <c r="BH23" i="10" s="1"/>
  <c r="BG24" i="8" a="1"/>
  <c r="BG24" i="8" s="1"/>
  <c r="BG23" i="10" s="1"/>
  <c r="BF24" i="8" a="1"/>
  <c r="BF24" i="8" s="1"/>
  <c r="BF23" i="10" s="1"/>
  <c r="BE24" i="8" a="1"/>
  <c r="BE24" i="8" s="1"/>
  <c r="BE23" i="10" s="1"/>
  <c r="BD24" i="8" a="1"/>
  <c r="BD24" i="8" s="1"/>
  <c r="BD23" i="10" s="1"/>
  <c r="BC24" i="8" a="1"/>
  <c r="BC24" i="8" s="1"/>
  <c r="BC23" i="10" s="1"/>
  <c r="BB24" i="8" a="1"/>
  <c r="BB24" i="8" s="1"/>
  <c r="BB23" i="10" s="1"/>
  <c r="BA24" i="8" a="1"/>
  <c r="BA24" i="8" s="1"/>
  <c r="BA23" i="10" s="1"/>
  <c r="AZ24" i="8" a="1"/>
  <c r="AZ24" i="8" s="1"/>
  <c r="AZ23" i="10" s="1"/>
  <c r="AY24" i="8" a="1"/>
  <c r="AY24" i="8" s="1"/>
  <c r="AY23" i="10" s="1"/>
  <c r="AX24" i="8" a="1"/>
  <c r="AX24" i="8" s="1"/>
  <c r="AX23" i="10" s="1"/>
  <c r="AW24" i="8" a="1"/>
  <c r="AW24" i="8" s="1"/>
  <c r="AW23" i="10" s="1"/>
  <c r="AV24" i="8" a="1"/>
  <c r="AV24" i="8" s="1"/>
  <c r="AV23" i="10" s="1"/>
  <c r="AU24" i="8" a="1"/>
  <c r="AU24" i="8" s="1"/>
  <c r="AU23" i="10" s="1"/>
  <c r="AT24" i="8" a="1"/>
  <c r="AT24" i="8" s="1"/>
  <c r="AT23" i="10" s="1"/>
  <c r="AS24" i="8" a="1"/>
  <c r="AS24" i="8" s="1"/>
  <c r="AS23" i="10" s="1"/>
  <c r="AR24" i="8" a="1"/>
  <c r="AR24" i="8" s="1"/>
  <c r="AR23" i="10" s="1"/>
  <c r="AQ24" i="8" a="1"/>
  <c r="AQ24" i="8" s="1"/>
  <c r="AQ23" i="10" s="1"/>
  <c r="AP24" i="8" a="1"/>
  <c r="AP24" i="8" s="1"/>
  <c r="AP23" i="10" s="1"/>
  <c r="AO24" i="8" a="1"/>
  <c r="AO24" i="8" s="1"/>
  <c r="AO23" i="10" s="1"/>
  <c r="AN24" i="8" a="1"/>
  <c r="AN24" i="8" s="1"/>
  <c r="AN23" i="10" s="1"/>
  <c r="AM24" i="8" a="1"/>
  <c r="AM24" i="8" s="1"/>
  <c r="AM23" i="10" s="1"/>
  <c r="AL24" i="8" a="1"/>
  <c r="AL24" i="8" s="1"/>
  <c r="AL23" i="10" s="1"/>
  <c r="AK24" i="8" a="1"/>
  <c r="AK24" i="8" s="1"/>
  <c r="AK23" i="10" s="1"/>
  <c r="AJ24" i="8" a="1"/>
  <c r="AJ24" i="8" s="1"/>
  <c r="AJ23" i="10" s="1"/>
  <c r="AI24" i="8" a="1"/>
  <c r="AI24" i="8" s="1"/>
  <c r="AI23" i="10" s="1"/>
  <c r="AH24" i="8" a="1"/>
  <c r="AH24" i="8" s="1"/>
  <c r="AH23" i="10" s="1"/>
  <c r="AG24" i="8" a="1"/>
  <c r="AG24" i="8" s="1"/>
  <c r="AG23" i="10" s="1"/>
  <c r="AF24" i="8" a="1"/>
  <c r="AF24" i="8" s="1"/>
  <c r="AF23" i="10" s="1"/>
  <c r="AE24" i="8" a="1"/>
  <c r="AE24" i="8" s="1"/>
  <c r="AE23" i="10" s="1"/>
  <c r="AD24" i="8" a="1"/>
  <c r="AD24" i="8" s="1"/>
  <c r="AD23" i="10" s="1"/>
  <c r="AC24" i="8" a="1"/>
  <c r="AC24" i="8" s="1"/>
  <c r="AC23" i="10" s="1"/>
  <c r="AB24" i="8" a="1"/>
  <c r="AB24" i="8" s="1"/>
  <c r="AB23" i="10" s="1"/>
  <c r="AA24" i="8" a="1"/>
  <c r="AA24" i="8" s="1"/>
  <c r="AA23" i="10" s="1"/>
  <c r="Z24" i="8" a="1"/>
  <c r="Z24" i="8" s="1"/>
  <c r="Z23" i="10" s="1"/>
  <c r="Y24" i="8" a="1"/>
  <c r="Y24" i="8" s="1"/>
  <c r="Y23" i="10" s="1"/>
  <c r="X24" i="8" a="1"/>
  <c r="X24" i="8" s="1"/>
  <c r="X23" i="10" s="1"/>
  <c r="W24" i="8" a="1"/>
  <c r="W24" i="8" s="1"/>
  <c r="W23" i="10" s="1"/>
  <c r="V24" i="8" a="1"/>
  <c r="V24" i="8" s="1"/>
  <c r="V23" i="10" s="1"/>
  <c r="U24" i="8" a="1"/>
  <c r="U24" i="8" s="1"/>
  <c r="U23" i="10" s="1"/>
  <c r="T24" i="8" a="1"/>
  <c r="T24" i="8" s="1"/>
  <c r="T23" i="10" s="1"/>
  <c r="S24" i="8" a="1"/>
  <c r="S24" i="8" s="1"/>
  <c r="S23" i="10" s="1"/>
  <c r="R24" i="8" a="1"/>
  <c r="R24" i="8" s="1"/>
  <c r="R23" i="10" s="1"/>
  <c r="Q24" i="8" a="1"/>
  <c r="Q24" i="8" s="1"/>
  <c r="Q23" i="10" s="1"/>
  <c r="P24" i="8" a="1"/>
  <c r="P24" i="8" s="1"/>
  <c r="P23" i="10" s="1"/>
  <c r="O24" i="8" a="1"/>
  <c r="O24" i="8" s="1"/>
  <c r="O23" i="10" s="1"/>
  <c r="N24" i="8" a="1"/>
  <c r="N24" i="8" s="1"/>
  <c r="N23" i="10" s="1"/>
  <c r="M24" i="8" a="1"/>
  <c r="M24" i="8" s="1"/>
  <c r="M23" i="10" s="1"/>
  <c r="L24" i="8" a="1"/>
  <c r="L24" i="8" s="1"/>
  <c r="L23" i="10" s="1"/>
  <c r="K24" i="8" a="1"/>
  <c r="K24" i="8" s="1"/>
  <c r="K23" i="10" s="1"/>
  <c r="J24" i="8" a="1"/>
  <c r="J24" i="8" s="1"/>
  <c r="J23" i="10" s="1"/>
  <c r="I24" i="8" a="1"/>
  <c r="I24" i="8" s="1"/>
  <c r="I23" i="10" s="1"/>
  <c r="H24" i="8" a="1"/>
  <c r="H24" i="8" s="1"/>
  <c r="H23" i="10" s="1"/>
  <c r="G24" i="8" a="1"/>
  <c r="G24" i="8" s="1"/>
  <c r="G23" i="10" s="1"/>
  <c r="F24" i="8" a="1"/>
  <c r="F24" i="8" s="1"/>
  <c r="F23" i="10" s="1"/>
  <c r="E24" i="8" a="1"/>
  <c r="E24" i="8" s="1"/>
  <c r="E23" i="10" s="1"/>
  <c r="D24" i="8" a="1"/>
  <c r="D24" i="8" s="1"/>
  <c r="D23" i="10" s="1"/>
  <c r="C24" i="8" a="1"/>
  <c r="C24" i="8" s="1"/>
  <c r="C23" i="10" s="1"/>
  <c r="B23" i="10"/>
  <c r="CA23" i="8" a="1"/>
  <c r="CA23" i="8" s="1"/>
  <c r="CB24" i="9" s="1"/>
  <c r="BZ23" i="8" a="1"/>
  <c r="BZ23" i="8" s="1"/>
  <c r="CA24" i="9" s="1"/>
  <c r="BY23" i="8" a="1"/>
  <c r="BY23" i="8" s="1"/>
  <c r="BZ24" i="9" s="1"/>
  <c r="BX23" i="8" a="1"/>
  <c r="BX23" i="8" s="1"/>
  <c r="BY24" i="9" s="1"/>
  <c r="BW23" i="8" a="1"/>
  <c r="BW23" i="8" s="1"/>
  <c r="BX24" i="9" s="1"/>
  <c r="BV23" i="8" a="1"/>
  <c r="BV23" i="8" s="1"/>
  <c r="BW24" i="9" s="1"/>
  <c r="BU23" i="8" a="1"/>
  <c r="BU23" i="8" s="1"/>
  <c r="BV24" i="9" s="1"/>
  <c r="BT23" i="8" a="1"/>
  <c r="BT23" i="8" s="1"/>
  <c r="BU24" i="9" s="1"/>
  <c r="BS23" i="8" a="1"/>
  <c r="BS23" i="8" s="1"/>
  <c r="BT24" i="9" s="1"/>
  <c r="BR23" i="8" a="1"/>
  <c r="BR23" i="8" s="1"/>
  <c r="BS24" i="9" s="1"/>
  <c r="BQ23" i="8" a="1"/>
  <c r="BQ23" i="8" s="1"/>
  <c r="BR24" i="9" s="1"/>
  <c r="BP23" i="8" a="1"/>
  <c r="BP23" i="8" s="1"/>
  <c r="BQ24" i="9" s="1"/>
  <c r="BO23" i="8" a="1"/>
  <c r="BO23" i="8" s="1"/>
  <c r="BP24" i="9" s="1"/>
  <c r="BN23" i="8" a="1"/>
  <c r="BN23" i="8" s="1"/>
  <c r="BO24" i="9" s="1"/>
  <c r="BM23" i="8" a="1"/>
  <c r="BM23" i="8" s="1"/>
  <c r="BN24" i="9" s="1"/>
  <c r="BL23" i="8" a="1"/>
  <c r="BL23" i="8" s="1"/>
  <c r="BM24" i="9" s="1"/>
  <c r="BK23" i="8" a="1"/>
  <c r="BK23" i="8" s="1"/>
  <c r="BL24" i="9" s="1"/>
  <c r="BJ23" i="8" a="1"/>
  <c r="BJ23" i="8" s="1"/>
  <c r="BK24" i="9" s="1"/>
  <c r="BI23" i="8" a="1"/>
  <c r="BI23" i="8" s="1"/>
  <c r="BJ24" i="9" s="1"/>
  <c r="BH23" i="8" a="1"/>
  <c r="BH23" i="8" s="1"/>
  <c r="BI24" i="9" s="1"/>
  <c r="BG23" i="8" a="1"/>
  <c r="BG23" i="8" s="1"/>
  <c r="BH24" i="9" s="1"/>
  <c r="BF23" i="8" a="1"/>
  <c r="BF23" i="8" s="1"/>
  <c r="BG24" i="9" s="1"/>
  <c r="BE23" i="8" a="1"/>
  <c r="BE23" i="8" s="1"/>
  <c r="BF24" i="9" s="1"/>
  <c r="BD23" i="8" a="1"/>
  <c r="BD23" i="8" s="1"/>
  <c r="BE24" i="9" s="1"/>
  <c r="BC23" i="8" a="1"/>
  <c r="BC23" i="8" s="1"/>
  <c r="BD24" i="9" s="1"/>
  <c r="BB23" i="8" a="1"/>
  <c r="BB23" i="8" s="1"/>
  <c r="BC24" i="9" s="1"/>
  <c r="BA23" i="8" a="1"/>
  <c r="BA23" i="8" s="1"/>
  <c r="BB24" i="9" s="1"/>
  <c r="AZ23" i="8" a="1"/>
  <c r="AZ23" i="8" s="1"/>
  <c r="BA24" i="9" s="1"/>
  <c r="AY23" i="8" a="1"/>
  <c r="AY23" i="8" s="1"/>
  <c r="AZ24" i="9" s="1"/>
  <c r="AX23" i="8" a="1"/>
  <c r="AX23" i="8" s="1"/>
  <c r="AY24" i="9" s="1"/>
  <c r="AW23" i="8" a="1"/>
  <c r="AW23" i="8" s="1"/>
  <c r="AX24" i="9" s="1"/>
  <c r="AV23" i="8" a="1"/>
  <c r="AV23" i="8" s="1"/>
  <c r="AW24" i="9" s="1"/>
  <c r="AU23" i="8" a="1"/>
  <c r="AU23" i="8" s="1"/>
  <c r="AV24" i="9" s="1"/>
  <c r="AT23" i="8" a="1"/>
  <c r="AT23" i="8" s="1"/>
  <c r="AU24" i="9" s="1"/>
  <c r="AS23" i="8" a="1"/>
  <c r="AS23" i="8" s="1"/>
  <c r="AT24" i="9" s="1"/>
  <c r="AR23" i="8" a="1"/>
  <c r="AR23" i="8" s="1"/>
  <c r="AS24" i="9" s="1"/>
  <c r="AQ23" i="8" a="1"/>
  <c r="AQ23" i="8" s="1"/>
  <c r="AR24" i="9" s="1"/>
  <c r="AP23" i="8" a="1"/>
  <c r="AP23" i="8" s="1"/>
  <c r="AQ24" i="9" s="1"/>
  <c r="AO23" i="8" a="1"/>
  <c r="AO23" i="8" s="1"/>
  <c r="AP24" i="9" s="1"/>
  <c r="AN23" i="8" a="1"/>
  <c r="AN23" i="8" s="1"/>
  <c r="AO24" i="9" s="1"/>
  <c r="AM23" i="8" a="1"/>
  <c r="AM23" i="8" s="1"/>
  <c r="AN24" i="9" s="1"/>
  <c r="AL23" i="8" a="1"/>
  <c r="AL23" i="8" s="1"/>
  <c r="AM24" i="9" s="1"/>
  <c r="AK23" i="8" a="1"/>
  <c r="AK23" i="8" s="1"/>
  <c r="AL24" i="9" s="1"/>
  <c r="AJ23" i="8" a="1"/>
  <c r="AJ23" i="8" s="1"/>
  <c r="AK24" i="9" s="1"/>
  <c r="AI23" i="8" a="1"/>
  <c r="AI23" i="8" s="1"/>
  <c r="AJ24" i="9" s="1"/>
  <c r="AH23" i="8" a="1"/>
  <c r="AH23" i="8" s="1"/>
  <c r="AI24" i="9" s="1"/>
  <c r="AG23" i="8" a="1"/>
  <c r="AG23" i="8" s="1"/>
  <c r="AH24" i="9" s="1"/>
  <c r="AF23" i="8" a="1"/>
  <c r="AF23" i="8" s="1"/>
  <c r="AG24" i="9" s="1"/>
  <c r="AE23" i="8" a="1"/>
  <c r="AE23" i="8" s="1"/>
  <c r="AF24" i="9" s="1"/>
  <c r="AD23" i="8" a="1"/>
  <c r="AD23" i="8" s="1"/>
  <c r="AE24" i="9" s="1"/>
  <c r="AC23" i="8" a="1"/>
  <c r="AC23" i="8" s="1"/>
  <c r="AD24" i="9" s="1"/>
  <c r="AB23" i="8" a="1"/>
  <c r="AB23" i="8" s="1"/>
  <c r="AC24" i="9" s="1"/>
  <c r="AA23" i="8" a="1"/>
  <c r="AA23" i="8" s="1"/>
  <c r="AB24" i="9" s="1"/>
  <c r="Z23" i="8" a="1"/>
  <c r="Z23" i="8" s="1"/>
  <c r="AA24" i="9" s="1"/>
  <c r="Y23" i="8" a="1"/>
  <c r="Y23" i="8" s="1"/>
  <c r="Z24" i="9" s="1"/>
  <c r="X23" i="8" a="1"/>
  <c r="X23" i="8" s="1"/>
  <c r="Y24" i="9" s="1"/>
  <c r="W23" i="8" a="1"/>
  <c r="W23" i="8" s="1"/>
  <c r="X24" i="9" s="1"/>
  <c r="V23" i="8" a="1"/>
  <c r="V23" i="8" s="1"/>
  <c r="W24" i="9" s="1"/>
  <c r="U23" i="8" a="1"/>
  <c r="U23" i="8" s="1"/>
  <c r="V24" i="9" s="1"/>
  <c r="T23" i="8" a="1"/>
  <c r="T23" i="8" s="1"/>
  <c r="U24" i="9" s="1"/>
  <c r="S23" i="8" a="1"/>
  <c r="S23" i="8" s="1"/>
  <c r="T24" i="9" s="1"/>
  <c r="R23" i="8" a="1"/>
  <c r="R23" i="8" s="1"/>
  <c r="S24" i="9" s="1"/>
  <c r="Q23" i="8" a="1"/>
  <c r="Q23" i="8" s="1"/>
  <c r="R24" i="9" s="1"/>
  <c r="P23" i="8" a="1"/>
  <c r="P23" i="8" s="1"/>
  <c r="Q24" i="9" s="1"/>
  <c r="O23" i="8" a="1"/>
  <c r="O23" i="8" s="1"/>
  <c r="P24" i="9" s="1"/>
  <c r="N23" i="8" a="1"/>
  <c r="N23" i="8" s="1"/>
  <c r="O24" i="9" s="1"/>
  <c r="M23" i="8" a="1"/>
  <c r="M23" i="8" s="1"/>
  <c r="N24" i="9" s="1"/>
  <c r="L23" i="8" a="1"/>
  <c r="L23" i="8" s="1"/>
  <c r="M24" i="9" s="1"/>
  <c r="K23" i="8" a="1"/>
  <c r="K23" i="8" s="1"/>
  <c r="L24" i="9" s="1"/>
  <c r="J23" i="8" a="1"/>
  <c r="J23" i="8" s="1"/>
  <c r="K24" i="9" s="1"/>
  <c r="I23" i="8" a="1"/>
  <c r="I23" i="8" s="1"/>
  <c r="J24" i="9" s="1"/>
  <c r="H23" i="8" a="1"/>
  <c r="H23" i="8" s="1"/>
  <c r="I24" i="9" s="1"/>
  <c r="G23" i="8" a="1"/>
  <c r="G23" i="8" s="1"/>
  <c r="H24" i="9" s="1"/>
  <c r="F23" i="8" a="1"/>
  <c r="F23" i="8" s="1"/>
  <c r="G24" i="9" s="1"/>
  <c r="E23" i="8" a="1"/>
  <c r="E23" i="8" s="1"/>
  <c r="D23" i="8" a="1"/>
  <c r="D23" i="8" s="1"/>
  <c r="E24" i="9" s="1"/>
  <c r="C23" i="8" a="1"/>
  <c r="C23" i="8" s="1"/>
  <c r="D24" i="9" s="1"/>
  <c r="B23" i="8" a="1"/>
  <c r="B23" i="8" s="1"/>
  <c r="C24" i="9" s="1"/>
  <c r="CA22" i="8" a="1"/>
  <c r="CA22" i="8" s="1"/>
  <c r="BZ22" i="8" a="1"/>
  <c r="BZ22" i="8" s="1"/>
  <c r="BY22" i="8" a="1"/>
  <c r="BY22" i="8" s="1"/>
  <c r="BX22" i="8" a="1"/>
  <c r="BX22" i="8" s="1"/>
  <c r="BW22" i="8" a="1"/>
  <c r="BW22" i="8" s="1"/>
  <c r="BV22" i="8" a="1"/>
  <c r="BV22" i="8" s="1"/>
  <c r="BU22" i="8" a="1"/>
  <c r="BU22" i="8" s="1"/>
  <c r="BT22" i="8" a="1"/>
  <c r="BT22" i="8" s="1"/>
  <c r="BS22" i="8" a="1"/>
  <c r="BS22" i="8" s="1"/>
  <c r="BR22" i="8" a="1"/>
  <c r="BR22" i="8" s="1"/>
  <c r="BQ22" i="8" a="1"/>
  <c r="BQ22" i="8" s="1"/>
  <c r="BP22" i="8" a="1"/>
  <c r="BP22" i="8" s="1"/>
  <c r="BO22" i="8" a="1"/>
  <c r="BO22" i="8" s="1"/>
  <c r="BN22" i="8" a="1"/>
  <c r="BN22" i="8" s="1"/>
  <c r="BM22" i="8" a="1"/>
  <c r="BM22" i="8" s="1"/>
  <c r="BL22" i="8" a="1"/>
  <c r="BL22" i="8" s="1"/>
  <c r="BK22" i="8" a="1"/>
  <c r="BK22" i="8" s="1"/>
  <c r="BJ22" i="8" a="1"/>
  <c r="BJ22" i="8" s="1"/>
  <c r="BI22" i="8" a="1"/>
  <c r="BI22" i="8" s="1"/>
  <c r="BH22" i="8" a="1"/>
  <c r="BH22" i="8" s="1"/>
  <c r="BG22" i="8" a="1"/>
  <c r="BG22" i="8" s="1"/>
  <c r="BF22" i="8" a="1"/>
  <c r="BF22" i="8" s="1"/>
  <c r="BE22" i="8" a="1"/>
  <c r="BE22" i="8" s="1"/>
  <c r="BD22" i="8" a="1"/>
  <c r="BD22" i="8" s="1"/>
  <c r="BC22" i="8" a="1"/>
  <c r="BC22" i="8" s="1"/>
  <c r="BB22" i="8" a="1"/>
  <c r="BB22" i="8" s="1"/>
  <c r="BA22" i="8" a="1"/>
  <c r="BA22" i="8" s="1"/>
  <c r="AZ22" i="8" a="1"/>
  <c r="AZ22" i="8" s="1"/>
  <c r="AY22" i="8" a="1"/>
  <c r="AY22" i="8" s="1"/>
  <c r="AX22" i="8" a="1"/>
  <c r="AX22" i="8" s="1"/>
  <c r="AW22" i="8" a="1"/>
  <c r="AW22" i="8" s="1"/>
  <c r="AV22" i="8" a="1"/>
  <c r="AV22" i="8" s="1"/>
  <c r="AU22" i="8" a="1"/>
  <c r="AU22" i="8" s="1"/>
  <c r="AT22" i="8" a="1"/>
  <c r="AT22" i="8" s="1"/>
  <c r="AS22" i="8" a="1"/>
  <c r="AS22" i="8" s="1"/>
  <c r="AR22" i="8" a="1"/>
  <c r="AR22" i="8" s="1"/>
  <c r="AQ22" i="8" a="1"/>
  <c r="AQ22" i="8" s="1"/>
  <c r="AP22" i="8" a="1"/>
  <c r="AP22" i="8" s="1"/>
  <c r="AO22" i="8" a="1"/>
  <c r="AO22" i="8" s="1"/>
  <c r="AN22" i="8" a="1"/>
  <c r="AN22" i="8" s="1"/>
  <c r="AM22" i="8" a="1"/>
  <c r="AM22" i="8" s="1"/>
  <c r="AL22" i="8" a="1"/>
  <c r="AL22" i="8" s="1"/>
  <c r="AK22" i="8" a="1"/>
  <c r="AK22" i="8" s="1"/>
  <c r="AJ22" i="8" a="1"/>
  <c r="AJ22" i="8" s="1"/>
  <c r="AI22" i="8" a="1"/>
  <c r="AI22" i="8" s="1"/>
  <c r="AH22" i="8" a="1"/>
  <c r="AH22" i="8" s="1"/>
  <c r="AG22" i="8" a="1"/>
  <c r="AG22" i="8" s="1"/>
  <c r="AF22" i="8" a="1"/>
  <c r="AF22" i="8" s="1"/>
  <c r="AE22" i="8" a="1"/>
  <c r="AE22" i="8" s="1"/>
  <c r="AD22" i="8" a="1"/>
  <c r="AD22" i="8" s="1"/>
  <c r="AC22" i="8" a="1"/>
  <c r="AC22" i="8" s="1"/>
  <c r="AB22" i="8" a="1"/>
  <c r="AB22" i="8" s="1"/>
  <c r="AA22" i="8" a="1"/>
  <c r="AA22" i="8" s="1"/>
  <c r="Z22" i="8" a="1"/>
  <c r="Z22" i="8" s="1"/>
  <c r="Y22" i="8" a="1"/>
  <c r="Y22" i="8" s="1"/>
  <c r="X22" i="8" a="1"/>
  <c r="X22" i="8" s="1"/>
  <c r="W22" i="8" a="1"/>
  <c r="W22" i="8" s="1"/>
  <c r="V22" i="8" a="1"/>
  <c r="V22" i="8" s="1"/>
  <c r="U22" i="8" a="1"/>
  <c r="U22" i="8" s="1"/>
  <c r="T22" i="8" a="1"/>
  <c r="T22" i="8" s="1"/>
  <c r="S22" i="8" a="1"/>
  <c r="S22" i="8" s="1"/>
  <c r="R22" i="8" a="1"/>
  <c r="R22" i="8" s="1"/>
  <c r="Q22" i="8" a="1"/>
  <c r="Q22" i="8" s="1"/>
  <c r="P22" i="8" a="1"/>
  <c r="P22" i="8" s="1"/>
  <c r="O22" i="8" a="1"/>
  <c r="O22" i="8" s="1"/>
  <c r="N22" i="8" a="1"/>
  <c r="N22" i="8" s="1"/>
  <c r="M22" i="8" a="1"/>
  <c r="M22" i="8" s="1"/>
  <c r="L22" i="8" a="1"/>
  <c r="L22" i="8" s="1"/>
  <c r="K22" i="8" a="1"/>
  <c r="K22" i="8" s="1"/>
  <c r="J22" i="8" a="1"/>
  <c r="J22" i="8" s="1"/>
  <c r="I22" i="8" a="1"/>
  <c r="I22" i="8" s="1"/>
  <c r="H22" i="8" a="1"/>
  <c r="H22" i="8" s="1"/>
  <c r="G22" i="8" a="1"/>
  <c r="G22" i="8" s="1"/>
  <c r="F22" i="8" a="1"/>
  <c r="F22" i="8" s="1"/>
  <c r="E22" i="8" a="1"/>
  <c r="E22" i="8" s="1"/>
  <c r="D22" i="8" a="1"/>
  <c r="D22" i="8" s="1"/>
  <c r="C22" i="8" a="1"/>
  <c r="C22" i="8" s="1"/>
  <c r="B22" i="8" a="1"/>
  <c r="B22" i="8" s="1"/>
  <c r="CA21" i="8" a="1"/>
  <c r="CA21" i="8" s="1"/>
  <c r="BZ21" i="8" a="1"/>
  <c r="BZ21" i="8" s="1"/>
  <c r="BY21" i="8" a="1"/>
  <c r="BY21" i="8" s="1"/>
  <c r="BX21" i="8" a="1"/>
  <c r="BX21" i="8" s="1"/>
  <c r="BW21" i="8" a="1"/>
  <c r="BW21" i="8" s="1"/>
  <c r="BV21" i="8" a="1"/>
  <c r="BV21" i="8" s="1"/>
  <c r="BU21" i="8" a="1"/>
  <c r="BU21" i="8" s="1"/>
  <c r="BT21" i="8" a="1"/>
  <c r="BT21" i="8" s="1"/>
  <c r="BS21" i="8" a="1"/>
  <c r="BS21" i="8" s="1"/>
  <c r="BR21" i="8" a="1"/>
  <c r="BR21" i="8" s="1"/>
  <c r="BQ21" i="8" a="1"/>
  <c r="BQ21" i="8" s="1"/>
  <c r="BP21" i="8" a="1"/>
  <c r="BP21" i="8" s="1"/>
  <c r="BO21" i="8" a="1"/>
  <c r="BO21" i="8" s="1"/>
  <c r="BN21" i="8" a="1"/>
  <c r="BN21" i="8" s="1"/>
  <c r="BM21" i="8" a="1"/>
  <c r="BM21" i="8" s="1"/>
  <c r="BL21" i="8" a="1"/>
  <c r="BL21" i="8" s="1"/>
  <c r="BK21" i="8" a="1"/>
  <c r="BK21" i="8" s="1"/>
  <c r="BJ21" i="8" a="1"/>
  <c r="BJ21" i="8" s="1"/>
  <c r="BI21" i="8" a="1"/>
  <c r="BI21" i="8" s="1"/>
  <c r="BH21" i="8" a="1"/>
  <c r="BH21" i="8" s="1"/>
  <c r="BG21" i="8" a="1"/>
  <c r="BG21" i="8" s="1"/>
  <c r="BF21" i="8" a="1"/>
  <c r="BF21" i="8" s="1"/>
  <c r="BE21" i="8" a="1"/>
  <c r="BE21" i="8" s="1"/>
  <c r="BD21" i="8" a="1"/>
  <c r="BD21" i="8" s="1"/>
  <c r="BC21" i="8" a="1"/>
  <c r="BC21" i="8" s="1"/>
  <c r="BB21" i="8" a="1"/>
  <c r="BB21" i="8" s="1"/>
  <c r="BA21" i="8" a="1"/>
  <c r="BA21" i="8" s="1"/>
  <c r="AZ21" i="8" a="1"/>
  <c r="AZ21" i="8" s="1"/>
  <c r="AY21" i="8" a="1"/>
  <c r="AY21" i="8" s="1"/>
  <c r="AX21" i="8" a="1"/>
  <c r="AX21" i="8" s="1"/>
  <c r="AW21" i="8" a="1"/>
  <c r="AW21" i="8" s="1"/>
  <c r="AV21" i="8" a="1"/>
  <c r="AV21" i="8" s="1"/>
  <c r="AU21" i="8" a="1"/>
  <c r="AU21" i="8" s="1"/>
  <c r="AT21" i="8" a="1"/>
  <c r="AT21" i="8" s="1"/>
  <c r="AS21" i="8" a="1"/>
  <c r="AS21" i="8" s="1"/>
  <c r="AR21" i="8" a="1"/>
  <c r="AR21" i="8" s="1"/>
  <c r="AQ21" i="8" a="1"/>
  <c r="AQ21" i="8" s="1"/>
  <c r="AP21" i="8" a="1"/>
  <c r="AP21" i="8" s="1"/>
  <c r="AO21" i="8" a="1"/>
  <c r="AO21" i="8" s="1"/>
  <c r="AN21" i="8" a="1"/>
  <c r="AN21" i="8" s="1"/>
  <c r="AM21" i="8" a="1"/>
  <c r="AM21" i="8" s="1"/>
  <c r="AL21" i="8" a="1"/>
  <c r="AL21" i="8" s="1"/>
  <c r="AK21" i="8" a="1"/>
  <c r="AK21" i="8" s="1"/>
  <c r="AJ21" i="8" a="1"/>
  <c r="AJ21" i="8" s="1"/>
  <c r="AI21" i="8" a="1"/>
  <c r="AI21" i="8" s="1"/>
  <c r="AH21" i="8" a="1"/>
  <c r="AH21" i="8" s="1"/>
  <c r="AG21" i="8" a="1"/>
  <c r="AG21" i="8" s="1"/>
  <c r="AF21" i="8" a="1"/>
  <c r="AF21" i="8" s="1"/>
  <c r="AE21" i="8" a="1"/>
  <c r="AE21" i="8" s="1"/>
  <c r="AD21" i="8" a="1"/>
  <c r="AD21" i="8" s="1"/>
  <c r="AC21" i="8" a="1"/>
  <c r="AC21" i="8" s="1"/>
  <c r="AB21" i="8" a="1"/>
  <c r="AB21" i="8" s="1"/>
  <c r="AA21" i="8" a="1"/>
  <c r="AA21" i="8" s="1"/>
  <c r="Z21" i="8" a="1"/>
  <c r="Z21" i="8" s="1"/>
  <c r="Y21" i="8" a="1"/>
  <c r="Y21" i="8" s="1"/>
  <c r="X21" i="8" a="1"/>
  <c r="X21" i="8" s="1"/>
  <c r="W21" i="8" a="1"/>
  <c r="W21" i="8" s="1"/>
  <c r="V21" i="8" a="1"/>
  <c r="V21" i="8" s="1"/>
  <c r="U21" i="8" a="1"/>
  <c r="U21" i="8" s="1"/>
  <c r="T21" i="8" a="1"/>
  <c r="T21" i="8" s="1"/>
  <c r="S21" i="8" a="1"/>
  <c r="S21" i="8" s="1"/>
  <c r="R21" i="8" a="1"/>
  <c r="R21" i="8" s="1"/>
  <c r="Q21" i="8" a="1"/>
  <c r="Q21" i="8" s="1"/>
  <c r="P21" i="8" a="1"/>
  <c r="P21" i="8" s="1"/>
  <c r="O21" i="8" a="1"/>
  <c r="O21" i="8" s="1"/>
  <c r="N21" i="8" a="1"/>
  <c r="N21" i="8" s="1"/>
  <c r="M21" i="8" a="1"/>
  <c r="M21" i="8" s="1"/>
  <c r="L21" i="8" a="1"/>
  <c r="L21" i="8" s="1"/>
  <c r="K21" i="8" a="1"/>
  <c r="K21" i="8" s="1"/>
  <c r="J21" i="8" a="1"/>
  <c r="J21" i="8" s="1"/>
  <c r="I21" i="8" a="1"/>
  <c r="I21" i="8" s="1"/>
  <c r="H21" i="8" a="1"/>
  <c r="H21" i="8" s="1"/>
  <c r="G21" i="8" a="1"/>
  <c r="G21" i="8" s="1"/>
  <c r="F21" i="8" a="1"/>
  <c r="F21" i="8" s="1"/>
  <c r="E21" i="8" a="1"/>
  <c r="E21" i="8" s="1"/>
  <c r="D21" i="8" a="1"/>
  <c r="D21" i="8" s="1"/>
  <c r="C21" i="8" a="1"/>
  <c r="C21" i="8" s="1"/>
  <c r="B21" i="8" a="1"/>
  <c r="B21" i="8" s="1"/>
  <c r="CA20" i="8" a="1"/>
  <c r="CA20" i="8" s="1"/>
  <c r="BZ20" i="8" a="1"/>
  <c r="BZ20" i="8" s="1"/>
  <c r="BY20" i="8" a="1"/>
  <c r="BY20" i="8" s="1"/>
  <c r="BX20" i="8" a="1"/>
  <c r="BX20" i="8" s="1"/>
  <c r="BW20" i="8" a="1"/>
  <c r="BW20" i="8" s="1"/>
  <c r="BV20" i="8" a="1"/>
  <c r="BV20" i="8" s="1"/>
  <c r="BU20" i="8" a="1"/>
  <c r="BU20" i="8" s="1"/>
  <c r="BT20" i="8" a="1"/>
  <c r="BT20" i="8" s="1"/>
  <c r="BS20" i="8" a="1"/>
  <c r="BS20" i="8" s="1"/>
  <c r="BR20" i="8" a="1"/>
  <c r="BR20" i="8" s="1"/>
  <c r="BQ20" i="8" a="1"/>
  <c r="BQ20" i="8" s="1"/>
  <c r="BP20" i="8" a="1"/>
  <c r="BP20" i="8" s="1"/>
  <c r="BO20" i="8" a="1"/>
  <c r="BO20" i="8" s="1"/>
  <c r="BN20" i="8" a="1"/>
  <c r="BN20" i="8" s="1"/>
  <c r="BM20" i="8" a="1"/>
  <c r="BM20" i="8" s="1"/>
  <c r="BL20" i="8" a="1"/>
  <c r="BL20" i="8" s="1"/>
  <c r="BK20" i="8" a="1"/>
  <c r="BK20" i="8" s="1"/>
  <c r="BJ20" i="8" a="1"/>
  <c r="BJ20" i="8" s="1"/>
  <c r="BI20" i="8" a="1"/>
  <c r="BI20" i="8" s="1"/>
  <c r="BH20" i="8" a="1"/>
  <c r="BH20" i="8" s="1"/>
  <c r="BG20" i="8" a="1"/>
  <c r="BG20" i="8" s="1"/>
  <c r="BF20" i="8" a="1"/>
  <c r="BF20" i="8" s="1"/>
  <c r="BE20" i="8" a="1"/>
  <c r="BE20" i="8" s="1"/>
  <c r="BD20" i="8" a="1"/>
  <c r="BD20" i="8" s="1"/>
  <c r="BC20" i="8" a="1"/>
  <c r="BC20" i="8" s="1"/>
  <c r="BB20" i="8" a="1"/>
  <c r="BB20" i="8" s="1"/>
  <c r="BA20" i="8" a="1"/>
  <c r="BA20" i="8" s="1"/>
  <c r="AZ20" i="8" a="1"/>
  <c r="AZ20" i="8" s="1"/>
  <c r="AY20" i="8" a="1"/>
  <c r="AY20" i="8" s="1"/>
  <c r="AX20" i="8" a="1"/>
  <c r="AX20" i="8" s="1"/>
  <c r="AW20" i="8" a="1"/>
  <c r="AW20" i="8" s="1"/>
  <c r="AV20" i="8" a="1"/>
  <c r="AV20" i="8" s="1"/>
  <c r="AU20" i="8" a="1"/>
  <c r="AU20" i="8" s="1"/>
  <c r="AT20" i="8" a="1"/>
  <c r="AT20" i="8" s="1"/>
  <c r="AS20" i="8" a="1"/>
  <c r="AS20" i="8" s="1"/>
  <c r="AR20" i="8" a="1"/>
  <c r="AR20" i="8" s="1"/>
  <c r="AQ20" i="8" a="1"/>
  <c r="AQ20" i="8" s="1"/>
  <c r="AP20" i="8" a="1"/>
  <c r="AP20" i="8" s="1"/>
  <c r="AO20" i="8" a="1"/>
  <c r="AO20" i="8" s="1"/>
  <c r="AN20" i="8" a="1"/>
  <c r="AN20" i="8" s="1"/>
  <c r="AM20" i="8" a="1"/>
  <c r="AM20" i="8" s="1"/>
  <c r="AL20" i="8" a="1"/>
  <c r="AL20" i="8" s="1"/>
  <c r="AK20" i="8" a="1"/>
  <c r="AK20" i="8" s="1"/>
  <c r="AJ20" i="8" a="1"/>
  <c r="AJ20" i="8" s="1"/>
  <c r="AI20" i="8" a="1"/>
  <c r="AI20" i="8" s="1"/>
  <c r="AH20" i="8" a="1"/>
  <c r="AH20" i="8" s="1"/>
  <c r="AG20" i="8" a="1"/>
  <c r="AG20" i="8" s="1"/>
  <c r="AF20" i="8" a="1"/>
  <c r="AF20" i="8" s="1"/>
  <c r="AE20" i="8" a="1"/>
  <c r="AE20" i="8" s="1"/>
  <c r="AD20" i="8" a="1"/>
  <c r="AD20" i="8" s="1"/>
  <c r="AC20" i="8" a="1"/>
  <c r="AC20" i="8" s="1"/>
  <c r="AB20" i="8" a="1"/>
  <c r="AB20" i="8" s="1"/>
  <c r="AA20" i="8" a="1"/>
  <c r="AA20" i="8" s="1"/>
  <c r="Z20" i="8" a="1"/>
  <c r="Z20" i="8" s="1"/>
  <c r="Y20" i="8" a="1"/>
  <c r="Y20" i="8" s="1"/>
  <c r="X20" i="8" a="1"/>
  <c r="X20" i="8" s="1"/>
  <c r="W20" i="8" a="1"/>
  <c r="W20" i="8" s="1"/>
  <c r="V20" i="8" a="1"/>
  <c r="V20" i="8" s="1"/>
  <c r="U20" i="8" a="1"/>
  <c r="U20" i="8" s="1"/>
  <c r="T20" i="8" a="1"/>
  <c r="T20" i="8" s="1"/>
  <c r="S20" i="8" a="1"/>
  <c r="S20" i="8" s="1"/>
  <c r="R20" i="8" a="1"/>
  <c r="R20" i="8" s="1"/>
  <c r="Q20" i="8" a="1"/>
  <c r="Q20" i="8" s="1"/>
  <c r="P20" i="8" a="1"/>
  <c r="P20" i="8" s="1"/>
  <c r="O20" i="8" a="1"/>
  <c r="O20" i="8" s="1"/>
  <c r="N20" i="8" a="1"/>
  <c r="N20" i="8" s="1"/>
  <c r="M20" i="8" a="1"/>
  <c r="M20" i="8" s="1"/>
  <c r="L20" i="8" a="1"/>
  <c r="L20" i="8" s="1"/>
  <c r="K20" i="8" a="1"/>
  <c r="K20" i="8" s="1"/>
  <c r="J20" i="8" a="1"/>
  <c r="J20" i="8" s="1"/>
  <c r="I20" i="8" a="1"/>
  <c r="I20" i="8" s="1"/>
  <c r="H20" i="8" a="1"/>
  <c r="H20" i="8" s="1"/>
  <c r="G20" i="8" a="1"/>
  <c r="G20" i="8" s="1"/>
  <c r="F20" i="8" a="1"/>
  <c r="F20" i="8" s="1"/>
  <c r="E20" i="8" a="1"/>
  <c r="E20" i="8" s="1"/>
  <c r="D20" i="8" a="1"/>
  <c r="D20" i="8" s="1"/>
  <c r="C20" i="8" a="1"/>
  <c r="C20" i="8" s="1"/>
  <c r="B20" i="8" a="1"/>
  <c r="B20" i="8" s="1"/>
  <c r="CA19" i="8" a="1"/>
  <c r="CA19" i="8" s="1"/>
  <c r="BZ19" i="8" a="1"/>
  <c r="BZ19" i="8" s="1"/>
  <c r="BY19" i="8" a="1"/>
  <c r="BY19" i="8" s="1"/>
  <c r="BX19" i="8" a="1"/>
  <c r="BX19" i="8" s="1"/>
  <c r="BW19" i="8" a="1"/>
  <c r="BW19" i="8" s="1"/>
  <c r="BV19" i="8" a="1"/>
  <c r="BV19" i="8" s="1"/>
  <c r="BU19" i="8" a="1"/>
  <c r="BU19" i="8" s="1"/>
  <c r="BT19" i="8" a="1"/>
  <c r="BT19" i="8" s="1"/>
  <c r="BS19" i="8" a="1"/>
  <c r="BS19" i="8" s="1"/>
  <c r="BR19" i="8" a="1"/>
  <c r="BR19" i="8" s="1"/>
  <c r="BQ19" i="8" a="1"/>
  <c r="BQ19" i="8" s="1"/>
  <c r="BP19" i="8" a="1"/>
  <c r="BP19" i="8" s="1"/>
  <c r="BO19" i="8" a="1"/>
  <c r="BO19" i="8" s="1"/>
  <c r="BN19" i="8" a="1"/>
  <c r="BN19" i="8" s="1"/>
  <c r="BM19" i="8" a="1"/>
  <c r="BM19" i="8" s="1"/>
  <c r="BL19" i="8" a="1"/>
  <c r="BL19" i="8" s="1"/>
  <c r="BK19" i="8" a="1"/>
  <c r="BK19" i="8" s="1"/>
  <c r="BJ19" i="8" a="1"/>
  <c r="BJ19" i="8" s="1"/>
  <c r="BI19" i="8" a="1"/>
  <c r="BI19" i="8" s="1"/>
  <c r="BH19" i="8" a="1"/>
  <c r="BH19" i="8" s="1"/>
  <c r="BG19" i="8" a="1"/>
  <c r="BG19" i="8" s="1"/>
  <c r="BF19" i="8" a="1"/>
  <c r="BF19" i="8" s="1"/>
  <c r="BE19" i="8" a="1"/>
  <c r="BE19" i="8" s="1"/>
  <c r="BD19" i="8" a="1"/>
  <c r="BD19" i="8" s="1"/>
  <c r="BC19" i="8" a="1"/>
  <c r="BC19" i="8" s="1"/>
  <c r="BB19" i="8" a="1"/>
  <c r="BB19" i="8" s="1"/>
  <c r="BA19" i="8" a="1"/>
  <c r="BA19" i="8" s="1"/>
  <c r="AZ19" i="8" a="1"/>
  <c r="AZ19" i="8" s="1"/>
  <c r="AY19" i="8" a="1"/>
  <c r="AY19" i="8" s="1"/>
  <c r="AX19" i="8" a="1"/>
  <c r="AX19" i="8" s="1"/>
  <c r="AW19" i="8" a="1"/>
  <c r="AW19" i="8" s="1"/>
  <c r="AV19" i="8" a="1"/>
  <c r="AV19" i="8" s="1"/>
  <c r="AU19" i="8" a="1"/>
  <c r="AU19" i="8" s="1"/>
  <c r="AT19" i="8" a="1"/>
  <c r="AT19" i="8" s="1"/>
  <c r="AS19" i="8" a="1"/>
  <c r="AS19" i="8" s="1"/>
  <c r="AR19" i="8" a="1"/>
  <c r="AR19" i="8" s="1"/>
  <c r="AQ19" i="8" a="1"/>
  <c r="AQ19" i="8" s="1"/>
  <c r="AP19" i="8" a="1"/>
  <c r="AP19" i="8" s="1"/>
  <c r="AO19" i="8" a="1"/>
  <c r="AO19" i="8" s="1"/>
  <c r="AN19" i="8" a="1"/>
  <c r="AN19" i="8" s="1"/>
  <c r="AM19" i="8" a="1"/>
  <c r="AM19" i="8" s="1"/>
  <c r="AL19" i="8" a="1"/>
  <c r="AL19" i="8" s="1"/>
  <c r="AK19" i="8" a="1"/>
  <c r="AK19" i="8" s="1"/>
  <c r="AJ19" i="8" a="1"/>
  <c r="AJ19" i="8" s="1"/>
  <c r="AI19" i="8" a="1"/>
  <c r="AI19" i="8" s="1"/>
  <c r="AH19" i="8" a="1"/>
  <c r="AH19" i="8" s="1"/>
  <c r="AG19" i="8" a="1"/>
  <c r="AG19" i="8" s="1"/>
  <c r="AF19" i="8" a="1"/>
  <c r="AF19" i="8" s="1"/>
  <c r="AE19" i="8" a="1"/>
  <c r="AE19" i="8" s="1"/>
  <c r="AD19" i="8" a="1"/>
  <c r="AD19" i="8" s="1"/>
  <c r="AC19" i="8" a="1"/>
  <c r="AC19" i="8" s="1"/>
  <c r="AB19" i="8" a="1"/>
  <c r="AB19" i="8" s="1"/>
  <c r="AA19" i="8" a="1"/>
  <c r="AA19" i="8" s="1"/>
  <c r="Z19" i="8" a="1"/>
  <c r="Z19" i="8" s="1"/>
  <c r="Y19" i="8" a="1"/>
  <c r="Y19" i="8" s="1"/>
  <c r="X19" i="8" a="1"/>
  <c r="X19" i="8" s="1"/>
  <c r="W19" i="8" a="1"/>
  <c r="W19" i="8" s="1"/>
  <c r="V19" i="8" a="1"/>
  <c r="V19" i="8" s="1"/>
  <c r="U19" i="8" a="1"/>
  <c r="U19" i="8" s="1"/>
  <c r="T19" i="8" a="1"/>
  <c r="T19" i="8" s="1"/>
  <c r="S19" i="8" a="1"/>
  <c r="S19" i="8" s="1"/>
  <c r="R19" i="8" a="1"/>
  <c r="R19" i="8" s="1"/>
  <c r="Q19" i="8" a="1"/>
  <c r="Q19" i="8" s="1"/>
  <c r="P19" i="8" a="1"/>
  <c r="P19" i="8" s="1"/>
  <c r="O19" i="8" a="1"/>
  <c r="O19" i="8" s="1"/>
  <c r="N19" i="8" a="1"/>
  <c r="N19" i="8" s="1"/>
  <c r="M19" i="8" a="1"/>
  <c r="M19" i="8" s="1"/>
  <c r="L19" i="8" a="1"/>
  <c r="L19" i="8" s="1"/>
  <c r="K19" i="8" a="1"/>
  <c r="K19" i="8" s="1"/>
  <c r="J19" i="8" a="1"/>
  <c r="J19" i="8" s="1"/>
  <c r="I19" i="8" a="1"/>
  <c r="I19" i="8" s="1"/>
  <c r="H19" i="8" a="1"/>
  <c r="H19" i="8" s="1"/>
  <c r="G19" i="8" a="1"/>
  <c r="G19" i="8" s="1"/>
  <c r="F19" i="8" a="1"/>
  <c r="F19" i="8" s="1"/>
  <c r="E19" i="8" a="1"/>
  <c r="E19" i="8" s="1"/>
  <c r="D19" i="8" a="1"/>
  <c r="D19" i="8" s="1"/>
  <c r="C19" i="8" a="1"/>
  <c r="C19" i="8" s="1"/>
  <c r="B19" i="8" a="1"/>
  <c r="B19" i="8" s="1"/>
  <c r="H27" i="4"/>
  <c r="G27" i="4"/>
  <c r="C27" i="4"/>
  <c r="B27" i="4"/>
  <c r="I26" i="4"/>
  <c r="D26" i="4"/>
  <c r="C22" i="4"/>
  <c r="C21" i="4"/>
  <c r="C20" i="4"/>
  <c r="B20" i="4"/>
  <c r="B21" i="4" s="1"/>
  <c r="D19" i="4"/>
  <c r="D18" i="4"/>
  <c r="D17" i="4"/>
  <c r="G16" i="4"/>
  <c r="D16" i="4"/>
  <c r="D15" i="4"/>
  <c r="D14" i="4"/>
  <c r="H13" i="4"/>
  <c r="I13" i="4" s="1"/>
  <c r="G13" i="4"/>
  <c r="D13" i="4"/>
  <c r="H12" i="4"/>
  <c r="G12" i="4"/>
  <c r="G14" i="4" s="1"/>
  <c r="D12" i="4"/>
  <c r="C8" i="4"/>
  <c r="B8" i="4"/>
  <c r="H7" i="4"/>
  <c r="C7" i="4"/>
  <c r="B7" i="4"/>
  <c r="H6" i="4"/>
  <c r="G6" i="4"/>
  <c r="C6" i="4"/>
  <c r="B6" i="4"/>
  <c r="D5" i="4"/>
  <c r="I4" i="4"/>
  <c r="H4" i="4"/>
  <c r="G4" i="4"/>
  <c r="D4" i="4"/>
  <c r="I3" i="4"/>
  <c r="H3" i="4"/>
  <c r="G3" i="4"/>
  <c r="G7" i="4" s="1"/>
  <c r="D3" i="4"/>
  <c r="D7" i="4" s="1"/>
  <c r="I31" i="7"/>
  <c r="U6" i="7"/>
  <c r="O28" i="7"/>
  <c r="U29" i="7"/>
  <c r="U32" i="7"/>
  <c r="O31" i="7"/>
  <c r="C33" i="7"/>
  <c r="C28" i="7"/>
  <c r="I28" i="7"/>
  <c r="U28" i="7"/>
  <c r="I30" i="7"/>
  <c r="O33" i="7"/>
  <c r="I33" i="7"/>
  <c r="I34" i="7"/>
  <c r="C29" i="7"/>
  <c r="C6" i="7"/>
  <c r="O6" i="7"/>
  <c r="I29" i="7"/>
  <c r="O30" i="7"/>
  <c r="U31" i="7"/>
  <c r="I32" i="7"/>
  <c r="U34" i="7"/>
  <c r="C34" i="7"/>
  <c r="C31" i="7"/>
  <c r="I6" i="7"/>
  <c r="O29" i="7"/>
  <c r="U30" i="7"/>
  <c r="U33" i="7"/>
  <c r="C32" i="7"/>
  <c r="C30" i="7"/>
  <c r="O32" i="7"/>
  <c r="F24" i="9" l="1"/>
  <c r="D22" i="4"/>
  <c r="D21" i="4"/>
  <c r="I27" i="4"/>
  <c r="H16" i="4"/>
  <c r="P32" i="7"/>
  <c r="Q32" i="7"/>
  <c r="V33" i="7"/>
  <c r="W33" i="7"/>
  <c r="J32" i="7"/>
  <c r="K32" i="7"/>
  <c r="J33" i="7"/>
  <c r="K33" i="7"/>
  <c r="Q31" i="7"/>
  <c r="P31" i="7"/>
  <c r="V30" i="7"/>
  <c r="W30" i="7"/>
  <c r="V31" i="7"/>
  <c r="W31" i="7"/>
  <c r="P33" i="7"/>
  <c r="Q33" i="7"/>
  <c r="V32" i="7"/>
  <c r="W32" i="7"/>
  <c r="J31" i="7"/>
  <c r="K31" i="7"/>
  <c r="P30" i="7"/>
  <c r="Q30" i="7"/>
  <c r="J30" i="7"/>
  <c r="K30" i="7"/>
  <c r="V29" i="7"/>
  <c r="W29" i="7"/>
  <c r="P29" i="7"/>
  <c r="Q29" i="7"/>
  <c r="J29" i="7"/>
  <c r="K29" i="7"/>
  <c r="V28" i="7"/>
  <c r="W28" i="7"/>
  <c r="P28" i="7"/>
  <c r="Q28" i="7"/>
  <c r="Q34" i="7" s="1"/>
  <c r="J28" i="7"/>
  <c r="K28" i="7"/>
  <c r="G15" i="4"/>
  <c r="D8" i="4"/>
  <c r="I12" i="4"/>
  <c r="I15" i="4" s="1"/>
  <c r="C32" i="4"/>
  <c r="C11" i="6"/>
  <c r="C10" i="6"/>
  <c r="C16" i="6"/>
  <c r="C17" i="6" s="1"/>
  <c r="D31" i="7"/>
  <c r="E31" i="7"/>
  <c r="D29" i="7"/>
  <c r="E29" i="7"/>
  <c r="D33" i="7"/>
  <c r="E33" i="7"/>
  <c r="D30" i="7"/>
  <c r="E30" i="7"/>
  <c r="D28" i="7"/>
  <c r="E28" i="7"/>
  <c r="D32" i="7"/>
  <c r="C14" i="3" s="1"/>
  <c r="E32" i="7"/>
  <c r="D20" i="4"/>
  <c r="D27" i="4"/>
  <c r="I7" i="4"/>
  <c r="I16" i="4"/>
  <c r="B32" i="4"/>
  <c r="B22" i="4"/>
  <c r="G5" i="4"/>
  <c r="G32" i="4" s="1"/>
  <c r="H15" i="4"/>
  <c r="K34" i="7" l="1"/>
  <c r="W34" i="7"/>
  <c r="C15" i="3"/>
  <c r="C6" i="6"/>
  <c r="D6" i="6" s="1"/>
  <c r="E34" i="7"/>
  <c r="H32" i="4"/>
  <c r="I14" i="4"/>
  <c r="B6" i="3" l="1"/>
  <c r="D6" i="3" s="1"/>
  <c r="K5" i="3"/>
  <c r="L5" i="3" s="1"/>
  <c r="C12" i="6"/>
  <c r="C21" i="6" l="1"/>
  <c r="D17" i="6"/>
  <c r="F7" i="3" s="1"/>
  <c r="C7" i="3" s="1"/>
  <c r="D7" i="3" s="1"/>
  <c r="F6" i="3"/>
  <c r="C5" i="3" l="1"/>
  <c r="D5" i="3" s="1"/>
  <c r="F25" i="3"/>
  <c r="F22" i="3"/>
  <c r="F19" i="3"/>
  <c r="D8" i="3"/>
  <c r="D10" i="3" l="1"/>
  <c r="D12" i="3" s="1"/>
  <c r="C8" i="3"/>
  <c r="D14" i="3" s="1"/>
  <c r="D15" i="3" l="1"/>
  <c r="D17" i="3" l="1"/>
  <c r="D19" i="3" l="1"/>
  <c r="D21" i="3" s="1"/>
  <c r="D23" i="3" s="1"/>
  <c r="D24" i="3" s="1"/>
  <c r="D28" i="3" l="1"/>
  <c r="D29" i="3"/>
  <c r="D27" i="3"/>
  <c r="J21" i="12"/>
  <c r="J20" i="12"/>
  <c r="J22" i="12"/>
  <c r="J18" i="12"/>
  <c r="J25" i="12" l="1"/>
  <c r="J26" i="12"/>
  <c r="J27" i="12"/>
  <c r="J19" i="12"/>
  <c r="J28" i="12"/>
  <c r="J23" i="12"/>
  <c r="J24" i="12"/>
  <c r="J29" i="12"/>
</calcChain>
</file>

<file path=xl/comments1.xml><?xml version="1.0" encoding="utf-8"?>
<comments xmlns="http://schemas.openxmlformats.org/spreadsheetml/2006/main">
  <authors>
    <author>Peng, Stephen</author>
  </authors>
  <commentList>
    <comment ref="D19" authorId="0">
      <text>
        <r>
          <rPr>
            <b/>
            <sz val="9"/>
            <color indexed="81"/>
            <rFont val="Tahoma"/>
            <family val="2"/>
          </rPr>
          <t>Peng, Stephen:</t>
        </r>
        <r>
          <rPr>
            <sz val="9"/>
            <color indexed="81"/>
            <rFont val="Tahoma"/>
            <family val="2"/>
          </rPr>
          <t xml:space="preserve">
Paid for by grants
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>Peng, Stephen:</t>
        </r>
        <r>
          <rPr>
            <sz val="9"/>
            <color indexed="81"/>
            <rFont val="Tahoma"/>
            <family val="2"/>
          </rPr>
          <t xml:space="preserve">
Paid for by grant, Expended amount of $2397.70
</t>
        </r>
      </text>
    </comment>
    <comment ref="J19" authorId="0">
      <text>
        <r>
          <rPr>
            <b/>
            <sz val="9"/>
            <color indexed="81"/>
            <rFont val="Tahoma"/>
            <family val="2"/>
          </rPr>
          <t>Peng, Stephen:</t>
        </r>
        <r>
          <rPr>
            <sz val="9"/>
            <color indexed="81"/>
            <rFont val="Tahoma"/>
            <family val="2"/>
          </rPr>
          <t xml:space="preserve">
Paid for by Grants
</t>
        </r>
      </text>
    </comment>
    <comment ref="J21" authorId="0">
      <text>
        <r>
          <rPr>
            <b/>
            <sz val="9"/>
            <color indexed="81"/>
            <rFont val="Tahoma"/>
            <family val="2"/>
          </rPr>
          <t>Peng, Stephen:</t>
        </r>
        <r>
          <rPr>
            <sz val="9"/>
            <color indexed="81"/>
            <rFont val="Tahoma"/>
            <family val="2"/>
          </rPr>
          <t xml:space="preserve">
Contract says $0 expendabe amount</t>
        </r>
      </text>
    </comment>
    <comment ref="A23" authorId="0">
      <text>
        <r>
          <rPr>
            <b/>
            <sz val="9"/>
            <color indexed="81"/>
            <rFont val="Tahoma"/>
            <family val="2"/>
          </rPr>
          <t>Peng, Stephen:</t>
        </r>
        <r>
          <rPr>
            <sz val="9"/>
            <color indexed="81"/>
            <rFont val="Tahoma"/>
            <family val="2"/>
          </rPr>
          <t xml:space="preserve">
Explained because roca is left out</t>
        </r>
      </text>
    </comment>
  </commentList>
</comments>
</file>

<file path=xl/comments2.xml><?xml version="1.0" encoding="utf-8"?>
<comments xmlns="http://schemas.openxmlformats.org/spreadsheetml/2006/main">
  <authors>
    <author>Peng, Stephen</author>
  </authors>
  <commentList>
    <comment ref="A24" authorId="0">
      <text>
        <r>
          <rPr>
            <b/>
            <sz val="9"/>
            <color indexed="81"/>
            <rFont val="Tahoma"/>
            <family val="2"/>
          </rPr>
          <t>Peng, Stephen:</t>
        </r>
        <r>
          <rPr>
            <sz val="9"/>
            <color indexed="81"/>
            <rFont val="Tahoma"/>
            <family val="2"/>
          </rPr>
          <t xml:space="preserve">
Explained because family services, inc. is left out</t>
        </r>
      </text>
    </comment>
  </commentList>
</comments>
</file>

<file path=xl/sharedStrings.xml><?xml version="1.0" encoding="utf-8"?>
<sst xmlns="http://schemas.openxmlformats.org/spreadsheetml/2006/main" count="7135" uniqueCount="646">
  <si>
    <t>ContractorID</t>
  </si>
  <si>
    <t>OrganizationName</t>
  </si>
  <si>
    <t>UFRFilingPeriod</t>
  </si>
  <si>
    <t>BLENDDATE</t>
  </si>
  <si>
    <t>UFRProgramNumber</t>
  </si>
  <si>
    <t>ProgramName</t>
  </si>
  <si>
    <t>ProgramDescription</t>
  </si>
  <si>
    <t>MMARSCode</t>
  </si>
  <si>
    <t>ScheduleBExpLineNumber</t>
  </si>
  <si>
    <t>LineDescription</t>
  </si>
  <si>
    <t>FTE</t>
  </si>
  <si>
    <t>Actual</t>
  </si>
  <si>
    <t>Sort</t>
  </si>
  <si>
    <t>041859893</t>
  </si>
  <si>
    <t>YMCA of  Greater Springfield, Inc.</t>
  </si>
  <si>
    <t>2014-2015</t>
  </si>
  <si>
    <t>6</t>
  </si>
  <si>
    <t>MAKING PROUD CHOICES</t>
  </si>
  <si>
    <t>Teenage Pregnancy Prevention</t>
  </si>
  <si>
    <t>3438</t>
  </si>
  <si>
    <t>10E</t>
  </si>
  <si>
    <t>Fringe Benefits 151</t>
  </si>
  <si>
    <t>12E</t>
  </si>
  <si>
    <t>Total Employee Compensation &amp; Rel. Exp.</t>
  </si>
  <si>
    <t>14E</t>
  </si>
  <si>
    <t>Facility &amp; Prog. Equip. Depreciation 301</t>
  </si>
  <si>
    <t>15E</t>
  </si>
  <si>
    <t>Facility Operation/Maint./Furn.390</t>
  </si>
  <si>
    <t>17E</t>
  </si>
  <si>
    <t>Total Occupancy</t>
  </si>
  <si>
    <t>1E</t>
  </si>
  <si>
    <t>Total Direct Program Staff = 39S</t>
  </si>
  <si>
    <t>22E</t>
  </si>
  <si>
    <t>Staff Training 204</t>
  </si>
  <si>
    <t>23E</t>
  </si>
  <si>
    <t>Staff Mileage / Travel 205</t>
  </si>
  <si>
    <t>33E</t>
  </si>
  <si>
    <t>Program Supplies &amp; Materials 215</t>
  </si>
  <si>
    <t>36E</t>
  </si>
  <si>
    <t>Total Other Program Expense</t>
  </si>
  <si>
    <t>48E</t>
  </si>
  <si>
    <t>Program Support 216</t>
  </si>
  <si>
    <t>51E</t>
  </si>
  <si>
    <t>Total Direct Administrative Expense</t>
  </si>
  <si>
    <t>52E</t>
  </si>
  <si>
    <t>Admin (M&amp;G) Reporting Center Allocation</t>
  </si>
  <si>
    <t>53E</t>
  </si>
  <si>
    <t>Total Reimbursable Expense</t>
  </si>
  <si>
    <t>56E</t>
  </si>
  <si>
    <t>TOTAL EXPENSE</t>
  </si>
  <si>
    <t>57E</t>
  </si>
  <si>
    <t>TOTAL REVENUE = 53R</t>
  </si>
  <si>
    <t>58E</t>
  </si>
  <si>
    <t>OPERATING RESULTS</t>
  </si>
  <si>
    <t>8E</t>
  </si>
  <si>
    <t>Total FTE/Salary/Wages</t>
  </si>
  <si>
    <t>9E</t>
  </si>
  <si>
    <t>Payroll Taxes 150</t>
  </si>
  <si>
    <t>042104054</t>
  </si>
  <si>
    <t>Family Service, Inc.</t>
  </si>
  <si>
    <t>1</t>
  </si>
  <si>
    <t>TEEN CHALLENGE FUND</t>
  </si>
  <si>
    <t>Adolescent Siblings Pregnancy Prevetion</t>
  </si>
  <si>
    <t>24E</t>
  </si>
  <si>
    <t>Meals 207</t>
  </si>
  <si>
    <t>25E</t>
  </si>
  <si>
    <t>Client Transportation 208</t>
  </si>
  <si>
    <t>42E</t>
  </si>
  <si>
    <t>Other Professional Fees &amp; Other Admin. Exp. 410</t>
  </si>
  <si>
    <t>042104250</t>
  </si>
  <si>
    <t>GIRLS INC. OF LYNN</t>
  </si>
  <si>
    <t>5</t>
  </si>
  <si>
    <t>MIDDLE SCHOOL PROGRAM</t>
  </si>
  <si>
    <t>PREGNANCY PREVENTION</t>
  </si>
  <si>
    <t>13E</t>
  </si>
  <si>
    <t>Facility and Prog. Equip.Expenses 301,390</t>
  </si>
  <si>
    <t>16E</t>
  </si>
  <si>
    <t>Facility General Liability Insurance 390</t>
  </si>
  <si>
    <t>19E</t>
  </si>
  <si>
    <t>Temporary Help 202</t>
  </si>
  <si>
    <t>20E</t>
  </si>
  <si>
    <t>Clients and Caregivers Reimb./Stipends 203</t>
  </si>
  <si>
    <t>35E</t>
  </si>
  <si>
    <t>Other Expense</t>
  </si>
  <si>
    <t>042401111</t>
  </si>
  <si>
    <t>Montachusett Opportunity Council, Inc</t>
  </si>
  <si>
    <t>36</t>
  </si>
  <si>
    <t>Teen Pregnancy Prevention</t>
  </si>
  <si>
    <t>Teen Pregnancy</t>
  </si>
  <si>
    <t>18E</t>
  </si>
  <si>
    <t>Direct Care Consultant 201</t>
  </si>
  <si>
    <t>43E</t>
  </si>
  <si>
    <t>Leased Office/Program Office Equip.410,390</t>
  </si>
  <si>
    <t>042513817</t>
  </si>
  <si>
    <t>Edward M. Kennedy Community Health Centr</t>
  </si>
  <si>
    <t>2</t>
  </si>
  <si>
    <t>21E</t>
  </si>
  <si>
    <t>Subcontracted Direct Care 206</t>
  </si>
  <si>
    <t>042609177</t>
  </si>
  <si>
    <t>Health Imperatives, Inc.</t>
  </si>
  <si>
    <t>59</t>
  </si>
  <si>
    <t>Teen Outreach and Prevention</t>
  </si>
  <si>
    <t>Teen Pregnancy Prevention Program</t>
  </si>
  <si>
    <t>49E</t>
  </si>
  <si>
    <t>Professional Insurance 410</t>
  </si>
  <si>
    <t>042748244</t>
  </si>
  <si>
    <t>Girls Incorporated of Holyoke</t>
  </si>
  <si>
    <t>02</t>
  </si>
  <si>
    <t>MIDDLE &amp; HIGH SCHOOL PROGRAMS</t>
  </si>
  <si>
    <t>YOUTH DEVELOPMENT TEENS</t>
  </si>
  <si>
    <t>11E</t>
  </si>
  <si>
    <t>Accrual Adjustments</t>
  </si>
  <si>
    <t>042881348</t>
  </si>
  <si>
    <t>Lowell Community Health Center, Inc.</t>
  </si>
  <si>
    <t>TEEN PREGNANCY PREVENTION</t>
  </si>
  <si>
    <t>55E</t>
  </si>
  <si>
    <t>Allocation of State/Fed Non-Reimbursable Expense</t>
  </si>
  <si>
    <t>046134724</t>
  </si>
  <si>
    <t>Citizens for Citizens, Inc.</t>
  </si>
  <si>
    <t>04</t>
  </si>
  <si>
    <t>Science-based teen pregnancy prevention</t>
  </si>
  <si>
    <t>3E</t>
  </si>
  <si>
    <t>Chief Financial Officer</t>
  </si>
  <si>
    <t>4E</t>
  </si>
  <si>
    <t>Accting/Clerical Support</t>
  </si>
  <si>
    <t>54E</t>
  </si>
  <si>
    <t>Direct State/Federal Non-Reimbursable Expense</t>
  </si>
  <si>
    <t>6E</t>
  </si>
  <si>
    <t>Total Admin Employee</t>
  </si>
  <si>
    <t>222592333</t>
  </si>
  <si>
    <t>Southcoast Hospitals Group, Inc.</t>
  </si>
  <si>
    <t>Responsible Attitudes towards Pregnancy Prevention</t>
  </si>
  <si>
    <t>Adolescent pregnancy prevention</t>
  </si>
  <si>
    <t>223223641</t>
  </si>
  <si>
    <t>Roca, Inc.</t>
  </si>
  <si>
    <t>7B</t>
  </si>
  <si>
    <t>26E</t>
  </si>
  <si>
    <t>Vehicle Expenses 208</t>
  </si>
  <si>
    <t>27E</t>
  </si>
  <si>
    <t>Vehicle Depreciation 208</t>
  </si>
  <si>
    <t>31E</t>
  </si>
  <si>
    <t>Direct Client Wages 214</t>
  </si>
  <si>
    <t>237112665</t>
  </si>
  <si>
    <t>Youth Opportunities Upheld, Inc. &amp; YOU Inc.</t>
  </si>
  <si>
    <t>53</t>
  </si>
  <si>
    <t>PPT - DPH</t>
  </si>
  <si>
    <t>Counseling</t>
  </si>
  <si>
    <t>28E</t>
  </si>
  <si>
    <t>Incidental Medical /Medicine/Pharmacy 209</t>
  </si>
  <si>
    <t>29E</t>
  </si>
  <si>
    <t>Client Personal Allowances 211</t>
  </si>
  <si>
    <t>Making Proud Choices</t>
  </si>
  <si>
    <t>10R</t>
  </si>
  <si>
    <t>Dept. of Public Health (DPH)</t>
  </si>
  <si>
    <t>43R</t>
  </si>
  <si>
    <t>Total Assistance and Fees</t>
  </si>
  <si>
    <t>50R</t>
  </si>
  <si>
    <t>Released Net Assets-Program</t>
  </si>
  <si>
    <t>53R</t>
  </si>
  <si>
    <t>Total Revenue = 57E</t>
  </si>
  <si>
    <t>Teen Challenge Fund</t>
  </si>
  <si>
    <t>29R</t>
  </si>
  <si>
    <t>Other Mass. State Agency POS</t>
  </si>
  <si>
    <t>1R</t>
  </si>
  <si>
    <t>Contrib., Gifts, Leg., Bequests, Spec. Ev.</t>
  </si>
  <si>
    <t>48R</t>
  </si>
  <si>
    <t>Other Revenue</t>
  </si>
  <si>
    <t>4R</t>
  </si>
  <si>
    <t>Total Contribution and In-Kind</t>
  </si>
  <si>
    <t>6R</t>
  </si>
  <si>
    <t>Other Grant (exclud. Fed.Direct)</t>
  </si>
  <si>
    <t>7R</t>
  </si>
  <si>
    <t>Total Grants</t>
  </si>
  <si>
    <t>49R</t>
  </si>
  <si>
    <t>Allocated Admin (M&amp;G) Revenue</t>
  </si>
  <si>
    <t>30S</t>
  </si>
  <si>
    <t>Case Worker / Manager (UFR Title 132)</t>
  </si>
  <si>
    <t>39S</t>
  </si>
  <si>
    <t>Total Direct Program Staff = 1E</t>
  </si>
  <si>
    <t>1S</t>
  </si>
  <si>
    <t>Program Director (UFR Title 102)</t>
  </si>
  <si>
    <t>34S</t>
  </si>
  <si>
    <t>Direct Care / Prog. Staff I (UFR Title 136)</t>
  </si>
  <si>
    <t>2R</t>
  </si>
  <si>
    <t>Gov. In-Kind/Capital Budget</t>
  </si>
  <si>
    <t>10N</t>
  </si>
  <si>
    <t xml:space="preserve">Eligible Non-Reimbursable Exp. Revenue Offsets </t>
  </si>
  <si>
    <t>12N</t>
  </si>
  <si>
    <t>Excess of Non-Reimbursable Expense Over Offsets</t>
  </si>
  <si>
    <t>9N</t>
  </si>
  <si>
    <t>Total Direct and Allocated Non-Reimb. (54E+55E)</t>
  </si>
  <si>
    <t>7N</t>
  </si>
  <si>
    <t>Direct Depreciation</t>
  </si>
  <si>
    <t>8N</t>
  </si>
  <si>
    <t>Total Direct Non-Reimbursable (Tie to 54E)</t>
  </si>
  <si>
    <t>2S</t>
  </si>
  <si>
    <t>Program Function Manager (UFR Title 101)</t>
  </si>
  <si>
    <t>35S</t>
  </si>
  <si>
    <t>Prog. Secretarial / Clerical Staff (UFR Title 137)</t>
  </si>
  <si>
    <t>32S</t>
  </si>
  <si>
    <t>Direct Care / Prog. Staff III (UFR Title 134)</t>
  </si>
  <si>
    <t>33S</t>
  </si>
  <si>
    <t>Direct Care / Prog. Staff II (UFR Title 135)</t>
  </si>
  <si>
    <t>31S</t>
  </si>
  <si>
    <t>Direct Care / Prog. Staff Superv. (UFR Title 133)</t>
  </si>
  <si>
    <t>16S</t>
  </si>
  <si>
    <t>Teacher (UFR Title 116)</t>
  </si>
  <si>
    <t>36S</t>
  </si>
  <si>
    <t>Maintainence, House/Groundskeeping, Cook 138</t>
  </si>
  <si>
    <t>3S</t>
  </si>
  <si>
    <t>Asst. Program Director (UFR Title 103)</t>
  </si>
  <si>
    <t>4S</t>
  </si>
  <si>
    <t xml:space="preserve">Supervising Professional (UFR Title 104) </t>
  </si>
  <si>
    <t>28S</t>
  </si>
  <si>
    <t>Counselor (UFR Title 130)</t>
  </si>
  <si>
    <t xml:space="preserve">Teen Pregnancy Prevention </t>
  </si>
  <si>
    <t>3R</t>
  </si>
  <si>
    <t>Private IN-Kind</t>
  </si>
  <si>
    <t>38S</t>
  </si>
  <si>
    <t xml:space="preserve">Direct Care Overtime, Shift Differential and Relief </t>
  </si>
  <si>
    <t>23S</t>
  </si>
  <si>
    <t>Social Worker - L.I.C.S.W. (UFR Title 124)</t>
  </si>
  <si>
    <t>ZZZZZ</t>
  </si>
  <si>
    <t>5R</t>
  </si>
  <si>
    <t>Mass Gov. Grant</t>
  </si>
  <si>
    <t>8R</t>
  </si>
  <si>
    <t>Dept. of Mental Health (DMH)</t>
  </si>
  <si>
    <t>9R</t>
  </si>
  <si>
    <t>Dept.of Developmental Services(DDS/DMR)</t>
  </si>
  <si>
    <t>11R</t>
  </si>
  <si>
    <t>Dept.of Children and Families (DCF/DSS)</t>
  </si>
  <si>
    <t>12R</t>
  </si>
  <si>
    <t>Dept. of Transitional Assist (DTA/WEL)</t>
  </si>
  <si>
    <t>13R</t>
  </si>
  <si>
    <t>Dept. of Youth Services (DYS)</t>
  </si>
  <si>
    <t>14R</t>
  </si>
  <si>
    <t>Health Care Fin &amp; Policy (HCF)-Contract</t>
  </si>
  <si>
    <t>15R</t>
  </si>
  <si>
    <t>Health Care Fin &amp; Policy (HCF)-UCP</t>
  </si>
  <si>
    <t>16R</t>
  </si>
  <si>
    <t>MA. Comm. For the Blind (MCB)</t>
  </si>
  <si>
    <t>17R</t>
  </si>
  <si>
    <t>MA. Comm. for Deaf &amp; H H (MCD)</t>
  </si>
  <si>
    <t>18R</t>
  </si>
  <si>
    <t>MA. Rehabilitation Commission (MRC)</t>
  </si>
  <si>
    <t>19R</t>
  </si>
  <si>
    <t>MA. Off. For Refugees &amp; Immigr.(ORI)</t>
  </si>
  <si>
    <t>20R</t>
  </si>
  <si>
    <t>Dept.of Early Educ. &amp; Care  (EEC)-Contract</t>
  </si>
  <si>
    <t>21R</t>
  </si>
  <si>
    <t>Dept.of Early Educ. &amp; Care (EEC)-Voucher</t>
  </si>
  <si>
    <t>22R</t>
  </si>
  <si>
    <t>Dept of Correction (DOC)</t>
  </si>
  <si>
    <t>23R</t>
  </si>
  <si>
    <t>Dept. of Elementary &amp; Secondary Educ. (DOE)</t>
  </si>
  <si>
    <t>24R</t>
  </si>
  <si>
    <t>Parole Board (PAR)</t>
  </si>
  <si>
    <t>25R</t>
  </si>
  <si>
    <t>Veteran's Services (VET)</t>
  </si>
  <si>
    <t>26R</t>
  </si>
  <si>
    <t>Ex. Off. of Elder Affairs (ELD)</t>
  </si>
  <si>
    <t>27R</t>
  </si>
  <si>
    <t>Div.of Housing &amp; Community Develop(OCD)</t>
  </si>
  <si>
    <t>28R</t>
  </si>
  <si>
    <t>POS Subcontract</t>
  </si>
  <si>
    <t>30R</t>
  </si>
  <si>
    <t>Mass State Agency Non - POS</t>
  </si>
  <si>
    <t>31R</t>
  </si>
  <si>
    <t>Mass. Local Govt/Quasi-Govt. Entities</t>
  </si>
  <si>
    <t>32R</t>
  </si>
  <si>
    <t>Non-Mass. State/Local Government</t>
  </si>
  <si>
    <t>33R</t>
  </si>
  <si>
    <t>Direct Federal Grants/Contracts</t>
  </si>
  <si>
    <t>34R</t>
  </si>
  <si>
    <t>Medicaid - Direct Payments</t>
  </si>
  <si>
    <t>35R</t>
  </si>
  <si>
    <t>Medicaid - MBHP Subcontract</t>
  </si>
  <si>
    <t>36R</t>
  </si>
  <si>
    <t>Medicare</t>
  </si>
  <si>
    <t>37R</t>
  </si>
  <si>
    <t>Mass. Govt. Client Stipends</t>
  </si>
  <si>
    <t>38R</t>
  </si>
  <si>
    <t>Client Resources</t>
  </si>
  <si>
    <t>39R</t>
  </si>
  <si>
    <t>Mass. spon.client SF/3rd Pty offsets</t>
  </si>
  <si>
    <t>40R</t>
  </si>
  <si>
    <t>Other Publicly sponsored client offsets</t>
  </si>
  <si>
    <t>41R</t>
  </si>
  <si>
    <t>Private Client Fees (excluding 3rd Pty)</t>
  </si>
  <si>
    <t>42R</t>
  </si>
  <si>
    <t>Private Client 3rd Pty/other offsets</t>
  </si>
  <si>
    <t>44R</t>
  </si>
  <si>
    <t>Federated Fundraising</t>
  </si>
  <si>
    <t>45R</t>
  </si>
  <si>
    <t>Commercial Activities</t>
  </si>
  <si>
    <t>46R</t>
  </si>
  <si>
    <t>Non-Charitable Revenue</t>
  </si>
  <si>
    <t>47R</t>
  </si>
  <si>
    <t>Investment Revenue</t>
  </si>
  <si>
    <t>51R</t>
  </si>
  <si>
    <t>Released Net Assets-Equipment</t>
  </si>
  <si>
    <t>52R</t>
  </si>
  <si>
    <t>Released Net Assets-Time</t>
  </si>
  <si>
    <t>2E</t>
  </si>
  <si>
    <t>Chief Executive Officer</t>
  </si>
  <si>
    <t>5E</t>
  </si>
  <si>
    <t>Admin Maint/House-Grndskeeping</t>
  </si>
  <si>
    <t>7E</t>
  </si>
  <si>
    <t>Commercial products &amp; Svs/Mkting</t>
  </si>
  <si>
    <t>30E</t>
  </si>
  <si>
    <t>Provision Material Goods/Svs./Benefits 212</t>
  </si>
  <si>
    <t>32E</t>
  </si>
  <si>
    <t>Other Commercial Prod. &amp; Svs. 214</t>
  </si>
  <si>
    <t>34E</t>
  </si>
  <si>
    <t>Non Charitable Expenses</t>
  </si>
  <si>
    <t>44E</t>
  </si>
  <si>
    <t>Office Equipment Depreciation 410</t>
  </si>
  <si>
    <t>50E</t>
  </si>
  <si>
    <t>Working Capital Interest 410</t>
  </si>
  <si>
    <t>1N</t>
  </si>
  <si>
    <t>Direct Employee Compensation &amp; Related Exp.</t>
  </si>
  <si>
    <t>2N</t>
  </si>
  <si>
    <t>Direct Occupancy</t>
  </si>
  <si>
    <t>3N</t>
  </si>
  <si>
    <t>Direct Other Program/Operating</t>
  </si>
  <si>
    <t>4N</t>
  </si>
  <si>
    <t>Direct Subcontract Expense</t>
  </si>
  <si>
    <t>5N</t>
  </si>
  <si>
    <t>Direct Administrative Expense</t>
  </si>
  <si>
    <t>6N</t>
  </si>
  <si>
    <t>Direct Other Expense</t>
  </si>
  <si>
    <t>11N</t>
  </si>
  <si>
    <t>Capital Budget Revenue Adjustment</t>
  </si>
  <si>
    <t>5S</t>
  </si>
  <si>
    <t>Physician &amp; Psychiatrist  (UFR Title 105 &amp; 121)</t>
  </si>
  <si>
    <t>6S</t>
  </si>
  <si>
    <t>Physician Asst. (UFR Title 106)</t>
  </si>
  <si>
    <t>7S</t>
  </si>
  <si>
    <t>N. Midwife, N.P., Psych N.,N.A., R.N.- MA (Title 107)</t>
  </si>
  <si>
    <t>8S</t>
  </si>
  <si>
    <t>R.N. - Non Masters (UFR Title 108)</t>
  </si>
  <si>
    <t>9S</t>
  </si>
  <si>
    <t>L.P.N. (UFR Title 109)</t>
  </si>
  <si>
    <t>10S</t>
  </si>
  <si>
    <t>Pharmacist (UFR Title 110)</t>
  </si>
  <si>
    <t>11S</t>
  </si>
  <si>
    <t>Occupational Therapist (UFR Title 111)</t>
  </si>
  <si>
    <t>12S</t>
  </si>
  <si>
    <t>Physical Therapist (UFR Title 112)</t>
  </si>
  <si>
    <t>13S</t>
  </si>
  <si>
    <t>Speech / Lang. Pathol., Audiologist (UFR Title 113)</t>
  </si>
  <si>
    <t>14S</t>
  </si>
  <si>
    <t>Dietician / Nutritionist (UFR Title 114)</t>
  </si>
  <si>
    <t>15S</t>
  </si>
  <si>
    <t>Spec. Education Teacher (UFR Title 115)</t>
  </si>
  <si>
    <t>17S</t>
  </si>
  <si>
    <t>Day Care Director (UFR Title 117)</t>
  </si>
  <si>
    <t>18S</t>
  </si>
  <si>
    <t>Day Care Lead Teacher (UFR Title 118)</t>
  </si>
  <si>
    <t>19S</t>
  </si>
  <si>
    <t>Day Care Teacher (UFR Title 119)</t>
  </si>
  <si>
    <t>20S</t>
  </si>
  <si>
    <t>Day Care Asst. Teacher / Aide (UFR Title 120)</t>
  </si>
  <si>
    <t>21S</t>
  </si>
  <si>
    <t>Psychologist - Doctorate (UFR Title 122)</t>
  </si>
  <si>
    <t>22S</t>
  </si>
  <si>
    <t>Clinician-(formerly Psych.Masters)(UFR Title 123)</t>
  </si>
  <si>
    <t>24S</t>
  </si>
  <si>
    <t>Social Worker - L.C.S.W., L.S.W (UFR Title 125 &amp; 126)</t>
  </si>
  <si>
    <t>25S</t>
  </si>
  <si>
    <t>Licensed Counselor (UFR Title 127)</t>
  </si>
  <si>
    <t>26S</t>
  </si>
  <si>
    <t>Cert. Voc. Rehab. Counselor (UFR Title 128)</t>
  </si>
  <si>
    <t>27S</t>
  </si>
  <si>
    <t>Cert. Alch. &amp;/or Drug Abuse Counselor (UFR Title 129)</t>
  </si>
  <si>
    <t>29S</t>
  </si>
  <si>
    <t>Case Worker / Manager - Masters (UFR Title 131)</t>
  </si>
  <si>
    <t>37S</t>
  </si>
  <si>
    <t>Direct Care / Driver Staff (UFR Title 138)</t>
  </si>
  <si>
    <t>Case Management</t>
  </si>
  <si>
    <t>Salary</t>
  </si>
  <si>
    <t>Expense</t>
  </si>
  <si>
    <t>Management</t>
  </si>
  <si>
    <t xml:space="preserve">Direct </t>
  </si>
  <si>
    <t>Support</t>
  </si>
  <si>
    <t>Taxes and Fringe</t>
  </si>
  <si>
    <t xml:space="preserve">Total Staffing Costs </t>
  </si>
  <si>
    <t>Occupancy</t>
  </si>
  <si>
    <t>Other Program Expenses</t>
  </si>
  <si>
    <t>Total Reimbursable Exp. Excl. Admin.</t>
  </si>
  <si>
    <t>Admin. Alloc. (M&amp;G)</t>
  </si>
  <si>
    <t>MANAGEMENT</t>
  </si>
  <si>
    <t>MANAGEMENT - Combined</t>
  </si>
  <si>
    <t>*data for this tab comes from FY14 Pivots - (ALL PIVOT)</t>
  </si>
  <si>
    <t>UFR Title</t>
  </si>
  <si>
    <t>Actual $</t>
  </si>
  <si>
    <t>Salary Equivalent</t>
  </si>
  <si>
    <t>Equivalent</t>
  </si>
  <si>
    <t>Program Function Manager (UFR Title 101) /Asst. Program Director (UFR Title 103)</t>
  </si>
  <si>
    <t>Mean</t>
  </si>
  <si>
    <t>Median</t>
  </si>
  <si>
    <t>DIRECT STAFF</t>
  </si>
  <si>
    <t>DIRECT STAFF - Combined</t>
  </si>
  <si>
    <t>Supervising Professional (UFR Title 104) /Case Worker / Manager (UFR Title 132)</t>
  </si>
  <si>
    <t>Direct Care / Prog. Staff (All)</t>
  </si>
  <si>
    <t>SUPPORT STAFF</t>
  </si>
  <si>
    <t>Check</t>
  </si>
  <si>
    <t>Totals From Above</t>
  </si>
  <si>
    <t>Grand Total From Pivot</t>
  </si>
  <si>
    <t>All TPP Agencies, FY15</t>
  </si>
  <si>
    <t>CHA</t>
  </si>
  <si>
    <t>CFC - Fall River</t>
  </si>
  <si>
    <t>CFC - Taunton</t>
  </si>
  <si>
    <t>Dunbar</t>
  </si>
  <si>
    <t>EMK</t>
  </si>
  <si>
    <t>FSMV</t>
  </si>
  <si>
    <t>Girls Inc. - Holyoke</t>
  </si>
  <si>
    <t>Girls Inc. - Chicopee</t>
  </si>
  <si>
    <t>Girls Inc. - Lynn</t>
  </si>
  <si>
    <t>HI</t>
  </si>
  <si>
    <t>LCHC</t>
  </si>
  <si>
    <t>MOC</t>
  </si>
  <si>
    <t>RAPPP</t>
  </si>
  <si>
    <t>Roca</t>
  </si>
  <si>
    <t>You Inc.</t>
  </si>
  <si>
    <t>Evidence-based programs - participants</t>
  </si>
  <si>
    <t>Evidence-based programs - cohorts</t>
  </si>
  <si>
    <t>Evidence-based programs - sessions</t>
  </si>
  <si>
    <t>3+ series - participants</t>
  </si>
  <si>
    <t>3+ series - cohorts</t>
  </si>
  <si>
    <t>3+ series - sessions</t>
  </si>
  <si>
    <t>Peer leaders - participants</t>
  </si>
  <si>
    <t>Peer leaders - cohorts</t>
  </si>
  <si>
    <t>Peer leaders - sessions</t>
  </si>
  <si>
    <t>1-2 sessions - participants</t>
  </si>
  <si>
    <t>1-2 sessions - sessions</t>
  </si>
  <si>
    <t>Variance</t>
  </si>
  <si>
    <t>In School</t>
  </si>
  <si>
    <t>Out of School</t>
  </si>
  <si>
    <t>Cambridge Public Health Commission</t>
  </si>
  <si>
    <t>Citizens For Citizens Inc.</t>
  </si>
  <si>
    <t xml:space="preserve">Family Services of the Merrimack Valley </t>
  </si>
  <si>
    <t>Girls Incorporated of Lynn</t>
  </si>
  <si>
    <t>Health Imperatives</t>
  </si>
  <si>
    <t>Montachusett Opportunity Council, Inc.</t>
  </si>
  <si>
    <t>Roca Inc.</t>
  </si>
  <si>
    <t>Southcost Hospitals Group</t>
  </si>
  <si>
    <t>YMCA of Greater Springfield</t>
  </si>
  <si>
    <t>Youth Opportunities Upheld, Inc.</t>
  </si>
  <si>
    <t>Total</t>
  </si>
  <si>
    <t>*All data comes from FTE ANALYSIS Tab</t>
  </si>
  <si>
    <t>SUM</t>
  </si>
  <si>
    <t>ALL</t>
  </si>
  <si>
    <t>IN SCHOOL</t>
  </si>
  <si>
    <t>OUT OF SCHOOL</t>
  </si>
  <si>
    <t>CASE MANAGEMENT</t>
  </si>
  <si>
    <t>(Multiple Items)</t>
  </si>
  <si>
    <t>Row Labels</t>
  </si>
  <si>
    <t>Sum of FTE</t>
  </si>
  <si>
    <t>Sum of Actual</t>
  </si>
  <si>
    <t>Grand Total</t>
  </si>
  <si>
    <t>Per FTE</t>
  </si>
  <si>
    <t>% of Total</t>
  </si>
  <si>
    <t xml:space="preserve">Cambridge Public Health Commission </t>
  </si>
  <si>
    <t>Average of Actual</t>
  </si>
  <si>
    <t>Average of FTE</t>
  </si>
  <si>
    <r>
      <t>In School (</t>
    </r>
    <r>
      <rPr>
        <sz val="11"/>
        <color theme="1"/>
        <rFont val="Calibri"/>
        <family val="2"/>
        <scheme val="minor"/>
      </rPr>
      <t>UFR '14</t>
    </r>
    <r>
      <rPr>
        <b/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</si>
  <si>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In School</t>
    </r>
    <r>
      <rPr>
        <sz val="11"/>
        <color theme="1"/>
        <rFont val="Calibri"/>
        <family val="2"/>
        <scheme val="minor"/>
      </rPr>
      <t xml:space="preserve"> (Contracts)</t>
    </r>
  </si>
  <si>
    <r>
      <rPr>
        <b/>
        <sz val="11"/>
        <color theme="1"/>
        <rFont val="Calibri"/>
        <family val="2"/>
        <scheme val="minor"/>
      </rPr>
      <t xml:space="preserve">Out of School </t>
    </r>
    <r>
      <rPr>
        <sz val="11"/>
        <color theme="1"/>
        <rFont val="Calibri"/>
        <family val="2"/>
        <scheme val="minor"/>
      </rPr>
      <t>(UFR '14)</t>
    </r>
  </si>
  <si>
    <r>
      <rPr>
        <b/>
        <sz val="11"/>
        <color theme="1"/>
        <rFont val="Calibri"/>
        <family val="2"/>
        <scheme val="minor"/>
      </rPr>
      <t>Out of School</t>
    </r>
    <r>
      <rPr>
        <sz val="11"/>
        <color theme="1"/>
        <rFont val="Calibri"/>
        <family val="2"/>
        <scheme val="minor"/>
      </rPr>
      <t xml:space="preserve"> (Contracts)</t>
    </r>
  </si>
  <si>
    <t>Values</t>
  </si>
  <si>
    <t xml:space="preserve">Hours in Year </t>
  </si>
  <si>
    <t>All</t>
  </si>
  <si>
    <t xml:space="preserve">You can move these schools in and out of categories </t>
  </si>
  <si>
    <t>Staffing Ratios</t>
  </si>
  <si>
    <t>Mgmt</t>
  </si>
  <si>
    <t>For Every 1 FTE for Direct Staff, there are:</t>
  </si>
  <si>
    <t>FTEs</t>
  </si>
  <si>
    <t>*from Survey</t>
  </si>
  <si>
    <t>Hours as a whole for all sessions related to the administration of a single evidence based program curricula (PER WEEK)</t>
  </si>
  <si>
    <t>Hours as a whole outside of evidence based curriculum (PER WEEK)</t>
  </si>
  <si>
    <t>Agency Name</t>
  </si>
  <si>
    <t>Management/Admin</t>
  </si>
  <si>
    <t>Recruitment and Outreach</t>
  </si>
  <si>
    <t>Retention</t>
  </si>
  <si>
    <t>Administering Prevention</t>
  </si>
  <si>
    <t>Facilitating Group Project (TOP)</t>
  </si>
  <si>
    <t>Facilitating Peer Leadership</t>
  </si>
  <si>
    <t>Additional Sessions Outside</t>
  </si>
  <si>
    <t>Cambridge Health Alliance</t>
  </si>
  <si>
    <t>Family Services of the Merrimack Valley</t>
  </si>
  <si>
    <t>Montachusett Opportunity Council Inc</t>
  </si>
  <si>
    <t>Citizens for Citizens inc.</t>
  </si>
  <si>
    <t xml:space="preserve"> Dunbar YMCA  of greater Springfield </t>
  </si>
  <si>
    <t>RAPPP Program / Southcoast Health</t>
  </si>
  <si>
    <t>Lowell Community Health Center</t>
  </si>
  <si>
    <t>Hidden Rows Above (Source data)</t>
  </si>
  <si>
    <t>Hours for all sessions related to the administration of a single evidence based program curricula (Annualized)</t>
  </si>
  <si>
    <t>Hours outside of evidence based curriculum (Annunalized)</t>
  </si>
  <si>
    <t>Administering Curricula</t>
  </si>
  <si>
    <t xml:space="preserve">Average </t>
  </si>
  <si>
    <t>Average "Youth" Hours</t>
  </si>
  <si>
    <t>Massachusetts Economic Indicators</t>
  </si>
  <si>
    <t>IHS Economics Spring 2016 Forecast</t>
  </si>
  <si>
    <t>Prepared by Michael Lynch, 781-301-9129</t>
  </si>
  <si>
    <t>FY15</t>
  </si>
  <si>
    <t>FY16</t>
  </si>
  <si>
    <t>FY17</t>
  </si>
  <si>
    <t>FY18</t>
  </si>
  <si>
    <t>FY19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</si>
  <si>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</si>
  <si>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</si>
  <si>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</si>
  <si>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</si>
  <si>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</si>
  <si>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</si>
  <si>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</si>
  <si>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</si>
  <si>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</si>
  <si>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</si>
  <si>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</si>
  <si>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</si>
  <si>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</si>
  <si>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</si>
  <si>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</si>
  <si>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</si>
  <si>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</si>
  <si>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</si>
  <si>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</si>
  <si>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</si>
  <si>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</si>
  <si>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</si>
  <si>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</si>
  <si>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</si>
  <si>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</si>
  <si>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</si>
  <si>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</si>
  <si>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</si>
  <si>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</si>
  <si>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</si>
  <si>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</si>
  <si>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</si>
  <si>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</si>
  <si>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</si>
  <si>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</si>
  <si>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</si>
  <si>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</si>
  <si>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</si>
  <si>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</si>
  <si>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</si>
  <si>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</si>
  <si>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</si>
  <si>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</si>
  <si>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</si>
  <si>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</si>
  <si>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</si>
  <si>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</si>
  <si>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</si>
  <si>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</si>
  <si>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</si>
  <si>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</si>
  <si>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</si>
  <si>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</si>
  <si>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</si>
  <si>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</si>
  <si>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</si>
  <si>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</si>
  <si>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</si>
  <si>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</si>
  <si>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</si>
  <si>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</si>
  <si>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</si>
  <si>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</si>
  <si>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</si>
  <si>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</si>
  <si>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</si>
  <si>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</si>
  <si>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</si>
  <si>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</si>
  <si>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</si>
  <si>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</si>
  <si>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</si>
  <si>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</si>
  <si>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</si>
  <si>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</si>
  <si>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</si>
  <si>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</si>
  <si>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</si>
  <si>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</si>
  <si>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</si>
  <si>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CAF using base year of data</t>
  </si>
  <si>
    <t xml:space="preserve">Base period: </t>
  </si>
  <si>
    <t>07/01/2013 - 06/30/2014</t>
  </si>
  <si>
    <t>FY14</t>
  </si>
  <si>
    <t>Average</t>
  </si>
  <si>
    <t xml:space="preserve">Prospective rate period: </t>
  </si>
  <si>
    <t>07/01/2016 - 06/30/2018</t>
  </si>
  <si>
    <t>CAF:</t>
  </si>
  <si>
    <t>Master Look-Up Table</t>
  </si>
  <si>
    <t>FY14 Actuals</t>
  </si>
  <si>
    <t>Source</t>
  </si>
  <si>
    <t>Salaries</t>
  </si>
  <si>
    <t xml:space="preserve">Direct Care </t>
  </si>
  <si>
    <t>Benchmark Expenses</t>
  </si>
  <si>
    <t>Taxes &amp; Fringe</t>
  </si>
  <si>
    <t xml:space="preserve">Other Program Exp. </t>
  </si>
  <si>
    <t>Admin. Alloc. (M &amp; G)</t>
  </si>
  <si>
    <t>MA EOHHS C.257 Benchmark</t>
  </si>
  <si>
    <t>Base year = FY 14, Prospective: 7/1/2017 - 6/31/2018</t>
  </si>
  <si>
    <r>
      <rPr>
        <b/>
        <sz val="11"/>
        <color theme="1"/>
        <rFont val="Calibri"/>
        <family val="2"/>
        <scheme val="minor"/>
      </rPr>
      <t xml:space="preserve">ALL </t>
    </r>
    <r>
      <rPr>
        <sz val="11"/>
        <color theme="1"/>
        <rFont val="Calibri"/>
        <family val="2"/>
        <scheme val="minor"/>
      </rPr>
      <t>(UFR '14)</t>
    </r>
  </si>
  <si>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(Contracts)</t>
    </r>
  </si>
  <si>
    <t xml:space="preserve">DIRECT STAFF </t>
  </si>
  <si>
    <t>All Providers</t>
  </si>
  <si>
    <t>DC available hours per year</t>
  </si>
  <si>
    <t>Total with CAF</t>
  </si>
  <si>
    <t>Total per Direct Care Hour</t>
  </si>
  <si>
    <t xml:space="preserve">In School Rate </t>
  </si>
  <si>
    <t xml:space="preserve">DC hours allowed: </t>
  </si>
  <si>
    <t>Out of School Rate</t>
  </si>
  <si>
    <t>Youth Rate</t>
  </si>
  <si>
    <t>FY14 UFR, weighted average</t>
  </si>
  <si>
    <t>Total staff hours allowed for each rate</t>
  </si>
  <si>
    <t>Out of School Rate: 1 hour curriculum delivery in a non-school setting</t>
  </si>
  <si>
    <t>In School Rate: 1 hour curriculum delivery in a school-based setting</t>
  </si>
  <si>
    <t>Youth Rate: 1 youth contact hour for Peer Leadership or Youth Development</t>
  </si>
  <si>
    <t>FY14 UFR, Weighted Average per staff per year</t>
  </si>
  <si>
    <t>Monthly  rate</t>
  </si>
  <si>
    <t>This FTE is equitable to 6 hours week</t>
  </si>
  <si>
    <t>This FTE is equitable to 5 hours week</t>
  </si>
  <si>
    <t xml:space="preserve">CAF - rate review </t>
  </si>
  <si>
    <t>CAF  - original</t>
  </si>
  <si>
    <t>Total with CAF (original)</t>
  </si>
  <si>
    <r>
      <t xml:space="preserve">Teen Pregnancy Prevention Program Partnership Development </t>
    </r>
    <r>
      <rPr>
        <b/>
        <sz val="11"/>
        <color rgb="FFFF0000"/>
        <rFont val="Calibri"/>
        <family val="2"/>
        <scheme val="minor"/>
      </rPr>
      <t>(NEW RATE)</t>
    </r>
  </si>
  <si>
    <t>IHS Markit Economics Spring 2018 Forecast</t>
  </si>
  <si>
    <t>FY20</t>
  </si>
  <si>
    <t>FY21</t>
  </si>
  <si>
    <t>Spring  MA Economics 2018</t>
  </si>
  <si>
    <t>Rate-to-rate CAF</t>
  </si>
  <si>
    <t>Assumption for Rate Reviews that are to be promulgated July 1, 2019</t>
  </si>
  <si>
    <t>FY19Q4</t>
  </si>
  <si>
    <t>CY19Q2</t>
  </si>
  <si>
    <t>FY20 and FY21</t>
  </si>
  <si>
    <t>Base = FY19Q4; prospective FY20 &amp; FY21</t>
  </si>
  <si>
    <r>
      <t>Total with CAF</t>
    </r>
    <r>
      <rPr>
        <sz val="11"/>
        <color rgb="FFFF0000"/>
        <rFont val="Calibri"/>
        <family val="2"/>
        <scheme val="minor"/>
      </rPr>
      <t xml:space="preserve"> (FY20 rate review)</t>
    </r>
  </si>
  <si>
    <t>Weekly Rate</t>
  </si>
  <si>
    <t>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</si>
</sst>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"/>
    <numFmt numFmtId="166" formatCode="\$#,##0"/>
    <numFmt numFmtId="167" formatCode="&quot;$&quot;#,##0"/>
    <numFmt numFmtId="168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3F3F76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8"/>
      <color rgb="FF000000"/>
      <name val="Calibri"/>
      <family val="2"/>
    </font>
    <font>
      <i/>
      <sz val="11"/>
      <color theme="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i/>
      <sz val="11"/>
      <color theme="0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</font>
    <font>
      <sz val="11"/>
      <name val="Arial"/>
      <family val="2"/>
    </font>
    <font>
      <sz val="10"/>
      <color theme="1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FFFCC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95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-0.249977111117893"/>
      </bottom>
      <diagonal/>
    </border>
    <border>
      <left/>
      <right/>
      <top style="medium">
        <color indexed="64"/>
      </top>
      <bottom style="medium">
        <color theme="4" tint="-0.249977111117893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-0.24997711111789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ABABAB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0" fillId="10" borderId="54" applyNumberFormat="0" applyAlignment="0" applyProtection="0"/>
    <xf numFmtId="0" fontId="11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33" fillId="0" borderId="0"/>
    <xf numFmtId="0" fontId="17" fillId="0" borderId="0"/>
    <xf numFmtId="43" fontId="17" fillId="0" borderId="0" applyFont="0" applyFill="0" applyBorder="0" applyAlignment="0" applyProtection="0"/>
    <xf numFmtId="43" fontId="34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7" fillId="0" borderId="0"/>
    <xf numFmtId="0" fontId="3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" fillId="22" borderId="94" applyNumberFormat="0" applyFont="0" applyAlignment="0" applyProtection="0"/>
    <xf numFmtId="9" fontId="1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7">
    <xf numFmtId="0" fontId="0" fillId="0" borderId="0" xfId="0"/>
    <xf numFmtId="0" fontId="3" fillId="0" borderId="0" xfId="3"/>
    <xf numFmtId="0" fontId="3" fillId="0" borderId="0" xfId="3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3" borderId="14" xfId="1" applyNumberFormat="1" applyFont="1" applyFill="1" applyBorder="1" applyAlignment="1">
      <alignment horizontal="center"/>
    </xf>
    <xf numFmtId="0" fontId="2" fillId="3" borderId="15" xfId="0" applyFont="1" applyFill="1" applyBorder="1"/>
    <xf numFmtId="164" fontId="0" fillId="3" borderId="0" xfId="1" applyNumberFormat="1" applyFont="1" applyFill="1" applyBorder="1"/>
    <xf numFmtId="0" fontId="2" fillId="3" borderId="16" xfId="0" applyFont="1" applyFill="1" applyBorder="1"/>
    <xf numFmtId="164" fontId="0" fillId="3" borderId="17" xfId="1" applyNumberFormat="1" applyFont="1" applyFill="1" applyBorder="1"/>
    <xf numFmtId="164" fontId="0" fillId="3" borderId="18" xfId="1" applyNumberFormat="1" applyFont="1" applyFill="1" applyBorder="1" applyAlignment="1">
      <alignment horizontal="center"/>
    </xf>
    <xf numFmtId="0" fontId="5" fillId="3" borderId="15" xfId="0" applyFont="1" applyFill="1" applyBorder="1"/>
    <xf numFmtId="0" fontId="0" fillId="3" borderId="15" xfId="0" applyFill="1" applyBorder="1"/>
    <xf numFmtId="0" fontId="0" fillId="3" borderId="0" xfId="0" applyFill="1" applyBorder="1"/>
    <xf numFmtId="0" fontId="0" fillId="3" borderId="14" xfId="0" applyFill="1" applyBorder="1"/>
    <xf numFmtId="44" fontId="5" fillId="3" borderId="0" xfId="0" applyNumberFormat="1" applyFont="1" applyFill="1" applyBorder="1" applyAlignment="1">
      <alignment horizontal="center"/>
    </xf>
    <xf numFmtId="0" fontId="4" fillId="3" borderId="15" xfId="0" applyFont="1" applyFill="1" applyBorder="1"/>
    <xf numFmtId="164" fontId="2" fillId="3" borderId="14" xfId="0" applyNumberFormat="1" applyFont="1" applyFill="1" applyBorder="1"/>
    <xf numFmtId="0" fontId="0" fillId="0" borderId="15" xfId="0" applyBorder="1"/>
    <xf numFmtId="0" fontId="0" fillId="0" borderId="0" xfId="0" applyBorder="1"/>
    <xf numFmtId="0" fontId="0" fillId="0" borderId="14" xfId="0" applyBorder="1"/>
    <xf numFmtId="44" fontId="0" fillId="0" borderId="0" xfId="0" applyNumberFormat="1"/>
    <xf numFmtId="0" fontId="5" fillId="0" borderId="0" xfId="0" applyFont="1"/>
    <xf numFmtId="0" fontId="4" fillId="5" borderId="24" xfId="0" applyFont="1" applyFill="1" applyBorder="1" applyAlignment="1">
      <alignment horizontal="center" wrapText="1"/>
    </xf>
    <xf numFmtId="0" fontId="4" fillId="5" borderId="25" xfId="0" applyFont="1" applyFill="1" applyBorder="1" applyAlignment="1">
      <alignment horizontal="center" wrapText="1"/>
    </xf>
    <xf numFmtId="0" fontId="4" fillId="5" borderId="26" xfId="0" applyFont="1" applyFill="1" applyBorder="1" applyAlignment="1">
      <alignment horizontal="center" wrapText="1"/>
    </xf>
    <xf numFmtId="0" fontId="0" fillId="0" borderId="15" xfId="0" applyFont="1" applyBorder="1" applyAlignment="1">
      <alignment horizontal="left"/>
    </xf>
    <xf numFmtId="0" fontId="0" fillId="0" borderId="0" xfId="0" applyNumberFormat="1" applyFont="1" applyBorder="1"/>
    <xf numFmtId="164" fontId="0" fillId="0" borderId="0" xfId="0" applyNumberFormat="1" applyFont="1" applyBorder="1"/>
    <xf numFmtId="164" fontId="0" fillId="0" borderId="14" xfId="0" applyNumberFormat="1" applyBorder="1"/>
    <xf numFmtId="9" fontId="0" fillId="0" borderId="0" xfId="2" applyFont="1"/>
    <xf numFmtId="2" fontId="0" fillId="0" borderId="10" xfId="0" applyNumberFormat="1" applyFont="1" applyBorder="1" applyAlignment="1">
      <alignment horizontal="center"/>
    </xf>
    <xf numFmtId="164" fontId="0" fillId="0" borderId="10" xfId="0" applyNumberFormat="1" applyFont="1" applyBorder="1"/>
    <xf numFmtId="0" fontId="0" fillId="0" borderId="15" xfId="0" applyFont="1" applyBorder="1" applyAlignment="1">
      <alignment horizontal="left" wrapText="1"/>
    </xf>
    <xf numFmtId="2" fontId="0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0" fontId="0" fillId="6" borderId="15" xfId="0" applyFill="1" applyBorder="1"/>
    <xf numFmtId="0" fontId="2" fillId="6" borderId="0" xfId="0" applyFont="1" applyFill="1" applyBorder="1" applyAlignment="1">
      <alignment horizontal="center"/>
    </xf>
    <xf numFmtId="164" fontId="2" fillId="6" borderId="0" xfId="1" applyNumberFormat="1" applyFont="1" applyFill="1" applyBorder="1" applyAlignment="1">
      <alignment horizontal="center"/>
    </xf>
    <xf numFmtId="164" fontId="2" fillId="6" borderId="14" xfId="0" applyNumberFormat="1" applyFont="1" applyFill="1" applyBorder="1" applyAlignment="1">
      <alignment horizontal="center"/>
    </xf>
    <xf numFmtId="0" fontId="4" fillId="6" borderId="15" xfId="0" applyFont="1" applyFill="1" applyBorder="1" applyAlignment="1">
      <alignment horizontal="right"/>
    </xf>
    <xf numFmtId="2" fontId="2" fillId="6" borderId="0" xfId="0" applyNumberFormat="1" applyFont="1" applyFill="1" applyBorder="1" applyAlignment="1">
      <alignment horizontal="center"/>
    </xf>
    <xf numFmtId="164" fontId="2" fillId="6" borderId="0" xfId="1" applyNumberFormat="1" applyFont="1" applyFill="1" applyBorder="1"/>
    <xf numFmtId="164" fontId="2" fillId="6" borderId="14" xfId="1" applyNumberFormat="1" applyFont="1" applyFill="1" applyBorder="1"/>
    <xf numFmtId="0" fontId="4" fillId="6" borderId="20" xfId="0" applyFont="1" applyFill="1" applyBorder="1" applyAlignment="1">
      <alignment horizontal="right"/>
    </xf>
    <xf numFmtId="2" fontId="2" fillId="6" borderId="21" xfId="0" applyNumberFormat="1" applyFont="1" applyFill="1" applyBorder="1" applyAlignment="1">
      <alignment horizontal="center"/>
    </xf>
    <xf numFmtId="164" fontId="2" fillId="6" borderId="21" xfId="1" applyNumberFormat="1" applyFont="1" applyFill="1" applyBorder="1"/>
    <xf numFmtId="164" fontId="2" fillId="6" borderId="22" xfId="1" applyNumberFormat="1" applyFont="1" applyFill="1" applyBorder="1"/>
    <xf numFmtId="0" fontId="0" fillId="6" borderId="20" xfId="0" applyFill="1" applyBorder="1"/>
    <xf numFmtId="0" fontId="2" fillId="6" borderId="21" xfId="0" applyFont="1" applyFill="1" applyBorder="1" applyAlignment="1">
      <alignment horizontal="center"/>
    </xf>
    <xf numFmtId="164" fontId="2" fillId="6" borderId="21" xfId="1" applyNumberFormat="1" applyFont="1" applyFill="1" applyBorder="1" applyAlignment="1">
      <alignment horizontal="center"/>
    </xf>
    <xf numFmtId="164" fontId="2" fillId="6" borderId="22" xfId="0" applyNumberFormat="1" applyFont="1" applyFill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8" xfId="0" applyNumberFormat="1" applyFont="1" applyBorder="1"/>
    <xf numFmtId="44" fontId="2" fillId="0" borderId="29" xfId="0" applyNumberFormat="1" applyFont="1" applyBorder="1"/>
    <xf numFmtId="0" fontId="2" fillId="0" borderId="30" xfId="0" applyFont="1" applyBorder="1" applyAlignment="1">
      <alignment horizontal="left"/>
    </xf>
    <xf numFmtId="0" fontId="2" fillId="0" borderId="31" xfId="0" applyNumberFormat="1" applyFont="1" applyBorder="1"/>
    <xf numFmtId="44" fontId="2" fillId="0" borderId="32" xfId="0" applyNumberFormat="1" applyFont="1" applyBorder="1"/>
    <xf numFmtId="0" fontId="0" fillId="3" borderId="0" xfId="0" applyFill="1"/>
    <xf numFmtId="49" fontId="7" fillId="7" borderId="33" xfId="0" applyNumberFormat="1" applyFont="1" applyFill="1" applyBorder="1" applyAlignment="1">
      <alignment horizontal="center" vertical="center" wrapText="1"/>
    </xf>
    <xf numFmtId="49" fontId="7" fillId="7" borderId="34" xfId="0" applyNumberFormat="1" applyFont="1" applyFill="1" applyBorder="1" applyAlignment="1">
      <alignment horizontal="center" vertical="center" wrapText="1"/>
    </xf>
    <xf numFmtId="49" fontId="7" fillId="7" borderId="35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0" fillId="3" borderId="0" xfId="0" applyFill="1" applyAlignment="1">
      <alignment horizontal="center" vertical="center" wrapText="1"/>
    </xf>
    <xf numFmtId="0" fontId="7" fillId="0" borderId="36" xfId="0" applyFont="1" applyBorder="1" applyAlignment="1">
      <alignment wrapText="1"/>
    </xf>
    <xf numFmtId="0" fontId="7" fillId="0" borderId="36" xfId="0" applyFont="1" applyBorder="1"/>
    <xf numFmtId="0" fontId="0" fillId="0" borderId="36" xfId="0" applyFont="1" applyBorder="1"/>
    <xf numFmtId="0" fontId="0" fillId="8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6" xfId="0" applyFont="1" applyBorder="1" applyAlignment="1">
      <alignment wrapText="1"/>
    </xf>
    <xf numFmtId="2" fontId="0" fillId="0" borderId="14" xfId="0" applyNumberFormat="1" applyFont="1" applyBorder="1" applyAlignment="1">
      <alignment horizontal="center"/>
    </xf>
    <xf numFmtId="2" fontId="2" fillId="6" borderId="22" xfId="0" applyNumberFormat="1" applyFont="1" applyFill="1" applyBorder="1" applyAlignment="1">
      <alignment horizontal="center"/>
    </xf>
    <xf numFmtId="0" fontId="2" fillId="0" borderId="0" xfId="0" applyFont="1"/>
    <xf numFmtId="2" fontId="2" fillId="0" borderId="0" xfId="0" applyNumberFormat="1" applyFont="1"/>
    <xf numFmtId="0" fontId="0" fillId="0" borderId="0" xfId="0" applyAlignment="1">
      <alignment horizontal="left"/>
    </xf>
    <xf numFmtId="0" fontId="0" fillId="0" borderId="0" xfId="0" applyNumberFormat="1"/>
    <xf numFmtId="0" fontId="4" fillId="0" borderId="3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4" fontId="0" fillId="0" borderId="36" xfId="1" applyFont="1" applyBorder="1" applyAlignment="1">
      <alignment horizontal="center"/>
    </xf>
    <xf numFmtId="44" fontId="0" fillId="0" borderId="36" xfId="0" applyNumberFormat="1" applyBorder="1" applyAlignment="1">
      <alignment horizontal="center"/>
    </xf>
    <xf numFmtId="10" fontId="0" fillId="0" borderId="36" xfId="2" applyNumberFormat="1" applyFont="1" applyBorder="1" applyAlignment="1">
      <alignment horizontal="center"/>
    </xf>
    <xf numFmtId="10" fontId="0" fillId="0" borderId="0" xfId="2" applyNumberFormat="1" applyFont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0" applyNumberFormat="1" applyAlignment="1">
      <alignment horizontal="center"/>
    </xf>
    <xf numFmtId="9" fontId="5" fillId="0" borderId="0" xfId="2" applyFont="1" applyAlignment="1">
      <alignment horizontal="center"/>
    </xf>
    <xf numFmtId="0" fontId="2" fillId="0" borderId="0" xfId="0" applyFont="1" applyAlignment="1"/>
    <xf numFmtId="0" fontId="5" fillId="0" borderId="0" xfId="0" applyFont="1" applyAlignment="1"/>
    <xf numFmtId="0" fontId="0" fillId="0" borderId="0" xfId="0" applyFill="1"/>
    <xf numFmtId="0" fontId="0" fillId="0" borderId="37" xfId="0" applyBorder="1"/>
    <xf numFmtId="0" fontId="0" fillId="0" borderId="38" xfId="0" applyBorder="1"/>
    <xf numFmtId="0" fontId="0" fillId="0" borderId="37" xfId="0" applyFill="1" applyBorder="1"/>
    <xf numFmtId="0" fontId="0" fillId="0" borderId="38" xfId="0" applyFill="1" applyBorder="1"/>
    <xf numFmtId="0" fontId="0" fillId="0" borderId="39" xfId="0" applyBorder="1"/>
    <xf numFmtId="0" fontId="0" fillId="0" borderId="37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40" xfId="0" applyBorder="1"/>
    <xf numFmtId="0" fontId="0" fillId="0" borderId="13" xfId="0" applyBorder="1"/>
    <xf numFmtId="0" fontId="0" fillId="0" borderId="41" xfId="0" applyBorder="1"/>
    <xf numFmtId="0" fontId="0" fillId="0" borderId="19" xfId="0" applyBorder="1"/>
    <xf numFmtId="0" fontId="0" fillId="0" borderId="42" xfId="0" applyBorder="1"/>
    <xf numFmtId="44" fontId="0" fillId="0" borderId="0" xfId="1" applyFont="1" applyBorder="1"/>
    <xf numFmtId="2" fontId="0" fillId="0" borderId="0" xfId="1" applyNumberFormat="1" applyFont="1" applyBorder="1"/>
    <xf numFmtId="0" fontId="2" fillId="0" borderId="43" xfId="0" applyFont="1" applyBorder="1"/>
    <xf numFmtId="2" fontId="0" fillId="0" borderId="44" xfId="1" applyNumberFormat="1" applyFont="1" applyBorder="1"/>
    <xf numFmtId="0" fontId="0" fillId="0" borderId="43" xfId="0" applyBorder="1"/>
    <xf numFmtId="44" fontId="0" fillId="0" borderId="17" xfId="1" applyFont="1" applyBorder="1"/>
    <xf numFmtId="2" fontId="0" fillId="0" borderId="17" xfId="1" applyNumberFormat="1" applyFont="1" applyBorder="1"/>
    <xf numFmtId="2" fontId="0" fillId="0" borderId="45" xfId="1" applyNumberFormat="1" applyFont="1" applyBorder="1"/>
    <xf numFmtId="0" fontId="0" fillId="0" borderId="46" xfId="0" applyBorder="1"/>
    <xf numFmtId="0" fontId="0" fillId="0" borderId="43" xfId="0" applyFill="1" applyBorder="1"/>
    <xf numFmtId="0" fontId="0" fillId="0" borderId="46" xfId="0" applyFill="1" applyBorder="1"/>
    <xf numFmtId="0" fontId="0" fillId="0" borderId="0" xfId="0" applyFill="1" applyBorder="1"/>
    <xf numFmtId="0" fontId="0" fillId="0" borderId="47" xfId="0" applyBorder="1"/>
    <xf numFmtId="0" fontId="0" fillId="0" borderId="48" xfId="0" applyBorder="1"/>
    <xf numFmtId="0" fontId="0" fillId="0" borderId="1" xfId="0" applyNumberFormat="1" applyBorder="1"/>
    <xf numFmtId="0" fontId="0" fillId="0" borderId="47" xfId="0" applyNumberFormat="1" applyBorder="1"/>
    <xf numFmtId="0" fontId="0" fillId="0" borderId="48" xfId="0" applyNumberFormat="1" applyBorder="1"/>
    <xf numFmtId="0" fontId="0" fillId="0" borderId="36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52" xfId="0" applyBorder="1" applyAlignment="1">
      <alignment wrapText="1"/>
    </xf>
    <xf numFmtId="0" fontId="3" fillId="0" borderId="0" xfId="3" applyAlignment="1">
      <alignment wrapText="1"/>
    </xf>
    <xf numFmtId="0" fontId="0" fillId="0" borderId="53" xfId="0" applyBorder="1"/>
    <xf numFmtId="44" fontId="0" fillId="0" borderId="51" xfId="0" applyNumberFormat="1" applyBorder="1"/>
    <xf numFmtId="0" fontId="0" fillId="0" borderId="53" xfId="0" applyNumberFormat="1" applyBorder="1"/>
    <xf numFmtId="44" fontId="0" fillId="9" borderId="51" xfId="0" applyNumberFormat="1" applyFill="1" applyBorder="1"/>
    <xf numFmtId="2" fontId="0" fillId="0" borderId="55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12" fillId="0" borderId="0" xfId="5" applyFont="1"/>
    <xf numFmtId="0" fontId="11" fillId="0" borderId="0" xfId="5"/>
    <xf numFmtId="0" fontId="13" fillId="0" borderId="0" xfId="5" applyFont="1" applyAlignment="1">
      <alignment horizontal="right"/>
    </xf>
    <xf numFmtId="0" fontId="12" fillId="0" borderId="57" xfId="5" applyFont="1" applyFill="1" applyBorder="1"/>
    <xf numFmtId="0" fontId="12" fillId="0" borderId="58" xfId="5" applyFont="1" applyFill="1" applyBorder="1"/>
    <xf numFmtId="0" fontId="12" fillId="0" borderId="57" xfId="5" applyFont="1" applyFill="1" applyBorder="1" applyAlignment="1">
      <alignment horizontal="center"/>
    </xf>
    <xf numFmtId="0" fontId="12" fillId="0" borderId="58" xfId="5" applyFont="1" applyFill="1" applyBorder="1" applyAlignment="1">
      <alignment horizontal="center"/>
    </xf>
    <xf numFmtId="0" fontId="12" fillId="0" borderId="60" xfId="5" applyFont="1" applyFill="1" applyBorder="1" applyAlignment="1">
      <alignment horizontal="center"/>
    </xf>
    <xf numFmtId="0" fontId="12" fillId="0" borderId="59" xfId="5" applyFont="1" applyFill="1" applyBorder="1" applyAlignment="1">
      <alignment horizontal="center"/>
    </xf>
    <xf numFmtId="0" fontId="11" fillId="0" borderId="0" xfId="5" applyAlignment="1">
      <alignment horizontal="right"/>
    </xf>
    <xf numFmtId="0" fontId="12" fillId="0" borderId="15" xfId="5" applyFont="1" applyFill="1" applyBorder="1" applyAlignment="1">
      <alignment horizontal="center"/>
    </xf>
    <xf numFmtId="0" fontId="12" fillId="0" borderId="0" xfId="5" applyFont="1" applyFill="1" applyBorder="1" applyAlignment="1">
      <alignment horizontal="center"/>
    </xf>
    <xf numFmtId="0" fontId="12" fillId="0" borderId="14" xfId="5" applyFont="1" applyFill="1" applyBorder="1" applyAlignment="1">
      <alignment horizontal="center"/>
    </xf>
    <xf numFmtId="0" fontId="12" fillId="0" borderId="61" xfId="5" applyFont="1" applyFill="1" applyBorder="1" applyAlignment="1">
      <alignment horizontal="center"/>
    </xf>
    <xf numFmtId="0" fontId="12" fillId="0" borderId="62" xfId="5" applyFont="1" applyFill="1" applyBorder="1" applyAlignment="1">
      <alignment horizontal="center"/>
    </xf>
    <xf numFmtId="0" fontId="12" fillId="0" borderId="63" xfId="5" applyFont="1" applyFill="1" applyBorder="1" applyAlignment="1">
      <alignment horizontal="center"/>
    </xf>
    <xf numFmtId="0" fontId="14" fillId="0" borderId="0" xfId="5" applyFont="1" applyAlignment="1">
      <alignment horizontal="left" vertical="top"/>
    </xf>
    <xf numFmtId="0" fontId="16" fillId="0" borderId="65" xfId="5" applyFont="1" applyFill="1" applyBorder="1" applyAlignment="1">
      <alignment horizontal="center" vertical="center" wrapText="1"/>
    </xf>
    <xf numFmtId="0" fontId="16" fillId="0" borderId="66" xfId="5" applyFont="1" applyFill="1" applyBorder="1" applyAlignment="1">
      <alignment horizontal="center" vertical="center" wrapText="1"/>
    </xf>
    <xf numFmtId="0" fontId="16" fillId="0" borderId="64" xfId="5" applyFont="1" applyFill="1" applyBorder="1" applyAlignment="1">
      <alignment horizontal="center" vertical="center" wrapText="1"/>
    </xf>
    <xf numFmtId="1" fontId="11" fillId="0" borderId="69" xfId="5" applyNumberFormat="1" applyBorder="1" applyAlignment="1">
      <alignment horizontal="center"/>
    </xf>
    <xf numFmtId="1" fontId="11" fillId="0" borderId="73" xfId="5" applyNumberFormat="1" applyBorder="1" applyAlignment="1">
      <alignment horizontal="center"/>
    </xf>
    <xf numFmtId="1" fontId="11" fillId="0" borderId="76" xfId="5" applyNumberFormat="1" applyBorder="1" applyAlignment="1">
      <alignment horizontal="center"/>
    </xf>
    <xf numFmtId="1" fontId="11" fillId="0" borderId="0" xfId="5" applyNumberFormat="1"/>
    <xf numFmtId="0" fontId="16" fillId="0" borderId="0" xfId="5" applyFont="1" applyAlignment="1">
      <alignment horizontal="center"/>
    </xf>
    <xf numFmtId="0" fontId="11" fillId="0" borderId="0" xfId="5" applyAlignment="1">
      <alignment horizontal="center"/>
    </xf>
    <xf numFmtId="0" fontId="16" fillId="13" borderId="64" xfId="5" applyFont="1" applyFill="1" applyBorder="1" applyAlignment="1">
      <alignment horizontal="center" vertical="center" wrapText="1"/>
    </xf>
    <xf numFmtId="0" fontId="16" fillId="13" borderId="65" xfId="5" applyFont="1" applyFill="1" applyBorder="1" applyAlignment="1">
      <alignment horizontal="center" vertical="center" wrapText="1"/>
    </xf>
    <xf numFmtId="0" fontId="16" fillId="13" borderId="67" xfId="5" applyFont="1" applyFill="1" applyBorder="1" applyAlignment="1">
      <alignment horizontal="center" vertical="center" wrapText="1"/>
    </xf>
    <xf numFmtId="1" fontId="11" fillId="13" borderId="68" xfId="5" applyNumberFormat="1" applyFill="1" applyBorder="1" applyAlignment="1">
      <alignment horizontal="center"/>
    </xf>
    <xf numFmtId="1" fontId="11" fillId="13" borderId="69" xfId="5" applyNumberFormat="1" applyFill="1" applyBorder="1" applyAlignment="1">
      <alignment horizontal="center"/>
    </xf>
    <xf numFmtId="1" fontId="11" fillId="13" borderId="71" xfId="5" applyNumberFormat="1" applyFill="1" applyBorder="1" applyAlignment="1">
      <alignment horizontal="center"/>
    </xf>
    <xf numFmtId="1" fontId="11" fillId="13" borderId="72" xfId="5" applyNumberFormat="1" applyFill="1" applyBorder="1" applyAlignment="1">
      <alignment horizontal="center"/>
    </xf>
    <xf numFmtId="1" fontId="11" fillId="13" borderId="73" xfId="5" applyNumberFormat="1" applyFill="1" applyBorder="1" applyAlignment="1">
      <alignment horizontal="center"/>
    </xf>
    <xf numFmtId="1" fontId="11" fillId="13" borderId="75" xfId="5" applyNumberFormat="1" applyFill="1" applyBorder="1" applyAlignment="1">
      <alignment horizontal="center"/>
    </xf>
    <xf numFmtId="1" fontId="11" fillId="13" borderId="76" xfId="5" applyNumberFormat="1" applyFill="1" applyBorder="1" applyAlignment="1">
      <alignment horizontal="center"/>
    </xf>
    <xf numFmtId="1" fontId="11" fillId="13" borderId="78" xfId="5" applyNumberFormat="1" applyFill="1" applyBorder="1" applyAlignment="1">
      <alignment horizontal="center"/>
    </xf>
    <xf numFmtId="1" fontId="11" fillId="0" borderId="68" xfId="5" applyNumberFormat="1" applyFill="1" applyBorder="1" applyAlignment="1">
      <alignment horizontal="center"/>
    </xf>
    <xf numFmtId="1" fontId="11" fillId="0" borderId="69" xfId="5" applyNumberFormat="1" applyFill="1" applyBorder="1" applyAlignment="1">
      <alignment horizontal="center"/>
    </xf>
    <xf numFmtId="1" fontId="11" fillId="0" borderId="72" xfId="5" applyNumberFormat="1" applyFill="1" applyBorder="1" applyAlignment="1">
      <alignment horizontal="center"/>
    </xf>
    <xf numFmtId="1" fontId="11" fillId="0" borderId="73" xfId="5" applyNumberFormat="1" applyFill="1" applyBorder="1" applyAlignment="1">
      <alignment horizontal="center"/>
    </xf>
    <xf numFmtId="1" fontId="11" fillId="0" borderId="75" xfId="5" applyNumberFormat="1" applyFill="1" applyBorder="1" applyAlignment="1">
      <alignment horizontal="center"/>
    </xf>
    <xf numFmtId="1" fontId="11" fillId="0" borderId="76" xfId="5" applyNumberFormat="1" applyFill="1" applyBorder="1" applyAlignment="1">
      <alignment horizontal="center"/>
    </xf>
    <xf numFmtId="1" fontId="11" fillId="0" borderId="70" xfId="5" applyNumberFormat="1" applyFill="1" applyBorder="1" applyAlignment="1">
      <alignment horizontal="center"/>
    </xf>
    <xf numFmtId="1" fontId="11" fillId="0" borderId="74" xfId="5" applyNumberFormat="1" applyFill="1" applyBorder="1" applyAlignment="1">
      <alignment horizontal="center"/>
    </xf>
    <xf numFmtId="1" fontId="11" fillId="0" borderId="77" xfId="5" applyNumberFormat="1" applyFill="1" applyBorder="1" applyAlignment="1">
      <alignment horizontal="center"/>
    </xf>
    <xf numFmtId="0" fontId="17" fillId="0" borderId="0" xfId="6"/>
    <xf numFmtId="0" fontId="21" fillId="0" borderId="0" xfId="6" applyFont="1"/>
    <xf numFmtId="0" fontId="17" fillId="15" borderId="0" xfId="6" applyFont="1" applyFill="1"/>
    <xf numFmtId="0" fontId="22" fillId="15" borderId="0" xfId="6" applyFont="1" applyFill="1"/>
    <xf numFmtId="0" fontId="17" fillId="16" borderId="0" xfId="6" applyFont="1" applyFill="1"/>
    <xf numFmtId="0" fontId="22" fillId="16" borderId="0" xfId="6" applyFont="1" applyFill="1"/>
    <xf numFmtId="0" fontId="22" fillId="17" borderId="0" xfId="6" applyFont="1" applyFill="1"/>
    <xf numFmtId="0" fontId="22" fillId="18" borderId="0" xfId="6" applyFont="1" applyFill="1"/>
    <xf numFmtId="0" fontId="22" fillId="19" borderId="0" xfId="6" applyFont="1" applyFill="1"/>
    <xf numFmtId="14" fontId="21" fillId="0" borderId="0" xfId="6" applyNumberFormat="1" applyFont="1"/>
    <xf numFmtId="165" fontId="17" fillId="0" borderId="0" xfId="6" applyNumberFormat="1"/>
    <xf numFmtId="2" fontId="17" fillId="0" borderId="0" xfId="6" applyNumberFormat="1"/>
    <xf numFmtId="0" fontId="17" fillId="0" borderId="0" xfId="7"/>
    <xf numFmtId="0" fontId="21" fillId="0" borderId="0" xfId="7" applyFont="1"/>
    <xf numFmtId="0" fontId="23" fillId="0" borderId="0" xfId="7" applyFont="1"/>
    <xf numFmtId="0" fontId="24" fillId="0" borderId="0" xfId="7" applyFont="1"/>
    <xf numFmtId="0" fontId="17" fillId="0" borderId="40" xfId="7" applyBorder="1"/>
    <xf numFmtId="0" fontId="17" fillId="0" borderId="79" xfId="7" applyBorder="1"/>
    <xf numFmtId="0" fontId="17" fillId="0" borderId="80" xfId="7" applyBorder="1"/>
    <xf numFmtId="0" fontId="17" fillId="0" borderId="43" xfId="7" applyBorder="1"/>
    <xf numFmtId="0" fontId="17" fillId="0" borderId="0" xfId="7" applyBorder="1" applyAlignment="1">
      <alignment horizontal="right"/>
    </xf>
    <xf numFmtId="0" fontId="17" fillId="0" borderId="0" xfId="7" applyBorder="1"/>
    <xf numFmtId="0" fontId="17" fillId="0" borderId="44" xfId="7" applyBorder="1"/>
    <xf numFmtId="0" fontId="17" fillId="20" borderId="0" xfId="6" applyFont="1" applyFill="1"/>
    <xf numFmtId="14" fontId="21" fillId="0" borderId="0" xfId="6" applyNumberFormat="1" applyFont="1" applyBorder="1"/>
    <xf numFmtId="0" fontId="25" fillId="0" borderId="44" xfId="7" applyFont="1" applyBorder="1" applyAlignment="1">
      <alignment horizontal="center"/>
    </xf>
    <xf numFmtId="165" fontId="17" fillId="0" borderId="44" xfId="7" applyNumberFormat="1" applyBorder="1" applyAlignment="1">
      <alignment horizontal="center"/>
    </xf>
    <xf numFmtId="0" fontId="17" fillId="0" borderId="44" xfId="7" applyBorder="1" applyAlignment="1">
      <alignment horizontal="center"/>
    </xf>
    <xf numFmtId="0" fontId="21" fillId="9" borderId="0" xfId="7" applyFont="1" applyFill="1" applyBorder="1" applyAlignment="1">
      <alignment horizontal="right"/>
    </xf>
    <xf numFmtId="10" fontId="21" fillId="9" borderId="44" xfId="8" applyNumberFormat="1" applyFont="1" applyFill="1" applyBorder="1" applyAlignment="1">
      <alignment horizontal="center"/>
    </xf>
    <xf numFmtId="0" fontId="17" fillId="0" borderId="46" xfId="7" applyBorder="1"/>
    <xf numFmtId="0" fontId="17" fillId="0" borderId="17" xfId="7" applyBorder="1"/>
    <xf numFmtId="0" fontId="17" fillId="0" borderId="45" xfId="7" applyBorder="1"/>
    <xf numFmtId="0" fontId="2" fillId="3" borderId="81" xfId="0" applyFont="1" applyFill="1" applyBorder="1"/>
    <xf numFmtId="164" fontId="0" fillId="3" borderId="79" xfId="1" applyNumberFormat="1" applyFont="1" applyFill="1" applyBorder="1"/>
    <xf numFmtId="2" fontId="10" fillId="10" borderId="54" xfId="4" applyNumberFormat="1" applyBorder="1" applyAlignment="1">
      <alignment horizontal="center"/>
    </xf>
    <xf numFmtId="0" fontId="4" fillId="3" borderId="82" xfId="0" applyFont="1" applyFill="1" applyBorder="1"/>
    <xf numFmtId="0" fontId="0" fillId="3" borderId="83" xfId="0" applyFill="1" applyBorder="1"/>
    <xf numFmtId="44" fontId="11" fillId="13" borderId="71" xfId="1" applyFont="1" applyFill="1" applyBorder="1" applyAlignment="1">
      <alignment horizontal="center"/>
    </xf>
    <xf numFmtId="44" fontId="11" fillId="0" borderId="0" xfId="1" applyFont="1"/>
    <xf numFmtId="10" fontId="26" fillId="3" borderId="0" xfId="0" applyNumberFormat="1" applyFont="1" applyFill="1" applyBorder="1" applyAlignment="1">
      <alignment horizontal="center"/>
    </xf>
    <xf numFmtId="0" fontId="0" fillId="0" borderId="16" xfId="0" applyFill="1" applyBorder="1"/>
    <xf numFmtId="0" fontId="16" fillId="0" borderId="86" xfId="0" applyFont="1" applyFill="1" applyBorder="1" applyAlignment="1">
      <alignment horizontal="center"/>
    </xf>
    <xf numFmtId="0" fontId="28" fillId="0" borderId="18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/>
    </xf>
    <xf numFmtId="0" fontId="0" fillId="3" borderId="87" xfId="0" applyFill="1" applyBorder="1"/>
    <xf numFmtId="166" fontId="29" fillId="3" borderId="15" xfId="0" applyNumberFormat="1" applyFont="1" applyFill="1" applyBorder="1"/>
    <xf numFmtId="164" fontId="29" fillId="3" borderId="87" xfId="1" applyNumberFormat="1" applyFont="1" applyFill="1" applyBorder="1"/>
    <xf numFmtId="164" fontId="7" fillId="3" borderId="87" xfId="1" applyNumberFormat="1" applyFont="1" applyFill="1" applyBorder="1"/>
    <xf numFmtId="0" fontId="0" fillId="3" borderId="14" xfId="0" applyFont="1" applyFill="1" applyBorder="1"/>
    <xf numFmtId="0" fontId="28" fillId="3" borderId="14" xfId="0" applyFont="1" applyFill="1" applyBorder="1" applyAlignment="1">
      <alignment horizontal="center" vertical="center"/>
    </xf>
    <xf numFmtId="0" fontId="11" fillId="3" borderId="87" xfId="0" applyFont="1" applyFill="1" applyBorder="1" applyAlignment="1"/>
    <xf numFmtId="0" fontId="16" fillId="3" borderId="87" xfId="0" applyFont="1" applyFill="1" applyBorder="1" applyAlignment="1">
      <alignment horizontal="center"/>
    </xf>
    <xf numFmtId="0" fontId="29" fillId="3" borderId="15" xfId="0" applyFont="1" applyFill="1" applyBorder="1"/>
    <xf numFmtId="10" fontId="29" fillId="3" borderId="87" xfId="0" applyNumberFormat="1" applyFont="1" applyFill="1" applyBorder="1"/>
    <xf numFmtId="10" fontId="7" fillId="3" borderId="87" xfId="0" applyNumberFormat="1" applyFont="1" applyFill="1" applyBorder="1"/>
    <xf numFmtId="164" fontId="29" fillId="3" borderId="87" xfId="0" applyNumberFormat="1" applyFont="1" applyFill="1" applyBorder="1"/>
    <xf numFmtId="164" fontId="7" fillId="3" borderId="87" xfId="0" applyNumberFormat="1" applyFont="1" applyFill="1" applyBorder="1"/>
    <xf numFmtId="10" fontId="29" fillId="3" borderId="87" xfId="2" applyNumberFormat="1" applyFont="1" applyFill="1" applyBorder="1"/>
    <xf numFmtId="10" fontId="7" fillId="3" borderId="87" xfId="2" applyNumberFormat="1" applyFont="1" applyFill="1" applyBorder="1"/>
    <xf numFmtId="0" fontId="29" fillId="3" borderId="20" xfId="0" applyFont="1" applyFill="1" applyBorder="1"/>
    <xf numFmtId="10" fontId="2" fillId="3" borderId="88" xfId="0" applyNumberFormat="1" applyFont="1" applyFill="1" applyBorder="1"/>
    <xf numFmtId="0" fontId="0" fillId="3" borderId="22" xfId="0" applyFill="1" applyBorder="1"/>
    <xf numFmtId="164" fontId="2" fillId="3" borderId="84" xfId="0" applyNumberFormat="1" applyFont="1" applyFill="1" applyBorder="1"/>
    <xf numFmtId="10" fontId="0" fillId="0" borderId="0" xfId="0" applyNumberFormat="1" applyBorder="1" applyAlignment="1">
      <alignment horizontal="center"/>
    </xf>
    <xf numFmtId="44" fontId="5" fillId="0" borderId="0" xfId="0" applyNumberFormat="1" applyFont="1"/>
    <xf numFmtId="0" fontId="0" fillId="0" borderId="89" xfId="0" applyFill="1" applyBorder="1" applyAlignment="1">
      <alignment horizontal="right"/>
    </xf>
    <xf numFmtId="0" fontId="5" fillId="0" borderId="0" xfId="0" applyFont="1" applyAlignment="1">
      <alignment horizontal="right"/>
    </xf>
    <xf numFmtId="44" fontId="11" fillId="13" borderId="78" xfId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164" fontId="2" fillId="3" borderId="18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4" fontId="0" fillId="3" borderId="14" xfId="0" applyNumberFormat="1" applyFont="1" applyFill="1" applyBorder="1"/>
    <xf numFmtId="164" fontId="1" fillId="3" borderId="14" xfId="1" applyNumberFormat="1" applyFont="1" applyFill="1" applyBorder="1"/>
    <xf numFmtId="2" fontId="0" fillId="3" borderId="0" xfId="0" applyNumberFormat="1" applyFont="1" applyFill="1" applyBorder="1" applyAlignment="1">
      <alignment horizontal="center"/>
    </xf>
    <xf numFmtId="10" fontId="5" fillId="3" borderId="0" xfId="0" applyNumberFormat="1" applyFont="1" applyFill="1" applyBorder="1" applyAlignment="1">
      <alignment horizontal="center"/>
    </xf>
    <xf numFmtId="0" fontId="0" fillId="0" borderId="15" xfId="0" applyFont="1" applyBorder="1"/>
    <xf numFmtId="0" fontId="2" fillId="3" borderId="82" xfId="0" applyFont="1" applyFill="1" applyBorder="1"/>
    <xf numFmtId="0" fontId="2" fillId="0" borderId="83" xfId="0" applyFont="1" applyBorder="1"/>
    <xf numFmtId="0" fontId="2" fillId="3" borderId="83" xfId="0" applyFont="1" applyFill="1" applyBorder="1"/>
    <xf numFmtId="0" fontId="2" fillId="0" borderId="82" xfId="0" applyFont="1" applyBorder="1"/>
    <xf numFmtId="44" fontId="2" fillId="3" borderId="84" xfId="0" applyNumberFormat="1" applyFont="1" applyFill="1" applyBorder="1"/>
    <xf numFmtId="44" fontId="0" fillId="0" borderId="14" xfId="0" applyNumberFormat="1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20" xfId="0" applyBorder="1"/>
    <xf numFmtId="0" fontId="0" fillId="0" borderId="21" xfId="0" applyBorder="1" applyAlignment="1">
      <alignment horizontal="right"/>
    </xf>
    <xf numFmtId="0" fontId="30" fillId="0" borderId="15" xfId="0" applyFont="1" applyBorder="1"/>
    <xf numFmtId="0" fontId="2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167" fontId="0" fillId="0" borderId="0" xfId="0" applyNumberFormat="1"/>
    <xf numFmtId="164" fontId="5" fillId="3" borderId="0" xfId="0" applyNumberFormat="1" applyFont="1" applyFill="1" applyBorder="1" applyAlignment="1">
      <alignment horizontal="center"/>
    </xf>
    <xf numFmtId="0" fontId="2" fillId="3" borderId="91" xfId="0" applyFont="1" applyFill="1" applyBorder="1"/>
    <xf numFmtId="164" fontId="0" fillId="3" borderId="92" xfId="1" applyNumberFormat="1" applyFont="1" applyFill="1" applyBorder="1"/>
    <xf numFmtId="164" fontId="0" fillId="3" borderId="93" xfId="1" applyNumberFormat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0" fontId="0" fillId="0" borderId="7" xfId="2" applyNumberFormat="1" applyFont="1" applyBorder="1"/>
    <xf numFmtId="0" fontId="33" fillId="0" borderId="0" xfId="9"/>
    <xf numFmtId="0" fontId="21" fillId="0" borderId="0" xfId="9" applyFont="1"/>
    <xf numFmtId="0" fontId="17" fillId="16" borderId="0" xfId="10" applyFont="1" applyFill="1"/>
    <xf numFmtId="0" fontId="22" fillId="16" borderId="0" xfId="10" applyFont="1" applyFill="1"/>
    <xf numFmtId="0" fontId="22" fillId="17" borderId="0" xfId="10" applyFont="1" applyFill="1"/>
    <xf numFmtId="0" fontId="22" fillId="18" borderId="0" xfId="10" applyFont="1" applyFill="1"/>
    <xf numFmtId="0" fontId="22" fillId="19" borderId="0" xfId="10" applyFont="1" applyFill="1"/>
    <xf numFmtId="0" fontId="22" fillId="23" borderId="0" xfId="10" applyFont="1" applyFill="1"/>
    <xf numFmtId="0" fontId="22" fillId="24" borderId="0" xfId="10" applyFont="1" applyFill="1"/>
    <xf numFmtId="14" fontId="21" fillId="0" borderId="0" xfId="9" applyNumberFormat="1" applyFont="1"/>
    <xf numFmtId="165" fontId="33" fillId="0" borderId="0" xfId="9" applyNumberFormat="1"/>
    <xf numFmtId="2" fontId="33" fillId="0" borderId="0" xfId="9" applyNumberFormat="1"/>
    <xf numFmtId="168" fontId="33" fillId="0" borderId="0" xfId="9" applyNumberFormat="1"/>
    <xf numFmtId="44" fontId="2" fillId="9" borderId="14" xfId="0" applyNumberFormat="1" applyFont="1" applyFill="1" applyBorder="1"/>
    <xf numFmtId="44" fontId="2" fillId="9" borderId="22" xfId="0" applyNumberFormat="1" applyFont="1" applyFill="1" applyBorder="1"/>
    <xf numFmtId="2" fontId="10" fillId="0" borderId="90" xfId="4" applyNumberFormat="1" applyFill="1" applyBorder="1" applyAlignment="1">
      <alignment horizontal="center"/>
    </xf>
    <xf numFmtId="0" fontId="2" fillId="0" borderId="60" xfId="0" applyFont="1" applyBorder="1"/>
    <xf numFmtId="44" fontId="2" fillId="0" borderId="42" xfId="1" applyFont="1" applyBorder="1"/>
    <xf numFmtId="164" fontId="2" fillId="0" borderId="84" xfId="0" applyNumberFormat="1" applyFont="1" applyFill="1" applyBorder="1"/>
    <xf numFmtId="44" fontId="2" fillId="9" borderId="42" xfId="1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7" fillId="21" borderId="6" xfId="0" applyFont="1" applyFill="1" applyBorder="1" applyAlignment="1">
      <alignment horizontal="center" vertical="center"/>
    </xf>
    <xf numFmtId="0" fontId="27" fillId="21" borderId="7" xfId="0" applyFont="1" applyFill="1" applyBorder="1" applyAlignment="1">
      <alignment horizontal="center" vertical="center"/>
    </xf>
    <xf numFmtId="0" fontId="27" fillId="21" borderId="8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0" fontId="5" fillId="0" borderId="81" xfId="0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1" fontId="0" fillId="0" borderId="85" xfId="0" applyNumberFormat="1" applyFont="1" applyFill="1" applyBorder="1" applyAlignment="1">
      <alignment horizontal="center" vertical="center"/>
    </xf>
    <xf numFmtId="1" fontId="0" fillId="0" borderId="18" xfId="0" applyNumberFormat="1" applyFont="1" applyFill="1" applyBorder="1" applyAlignment="1">
      <alignment horizontal="center" vertical="center"/>
    </xf>
    <xf numFmtId="0" fontId="12" fillId="0" borderId="9" xfId="5" applyFont="1" applyBorder="1" applyAlignment="1">
      <alignment horizontal="center"/>
    </xf>
    <xf numFmtId="0" fontId="12" fillId="0" borderId="10" xfId="5" applyFont="1" applyBorder="1" applyAlignment="1">
      <alignment horizontal="center"/>
    </xf>
    <xf numFmtId="0" fontId="12" fillId="0" borderId="56" xfId="5" applyFont="1" applyBorder="1" applyAlignment="1">
      <alignment horizontal="center"/>
    </xf>
    <xf numFmtId="0" fontId="15" fillId="11" borderId="6" xfId="5" applyFont="1" applyFill="1" applyBorder="1" applyAlignment="1">
      <alignment horizontal="center" vertical="center" wrapText="1"/>
    </xf>
    <xf numFmtId="0" fontId="15" fillId="11" borderId="7" xfId="5" applyFont="1" applyFill="1" applyBorder="1" applyAlignment="1">
      <alignment horizontal="center" vertical="center" wrapText="1"/>
    </xf>
    <xf numFmtId="0" fontId="15" fillId="12" borderId="6" xfId="5" applyFont="1" applyFill="1" applyBorder="1" applyAlignment="1">
      <alignment horizontal="center" vertical="center" wrapText="1"/>
    </xf>
    <xf numFmtId="0" fontId="15" fillId="12" borderId="7" xfId="5" applyFont="1" applyFill="1" applyBorder="1" applyAlignment="1">
      <alignment horizontal="center" vertical="center" wrapText="1"/>
    </xf>
    <xf numFmtId="0" fontId="15" fillId="12" borderId="8" xfId="5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18" fillId="14" borderId="10" xfId="9" applyFont="1" applyFill="1" applyBorder="1" applyAlignment="1">
      <alignment horizontal="left"/>
    </xf>
    <xf numFmtId="0" fontId="18" fillId="14" borderId="56" xfId="9" applyFont="1" applyFill="1" applyBorder="1" applyAlignment="1">
      <alignment horizontal="left"/>
    </xf>
    <xf numFmtId="0" fontId="19" fillId="14" borderId="0" xfId="9" applyFont="1" applyFill="1" applyBorder="1" applyAlignment="1">
      <alignment horizontal="left"/>
    </xf>
    <xf numFmtId="0" fontId="19" fillId="14" borderId="14" xfId="9" applyFont="1" applyFill="1" applyBorder="1" applyAlignment="1">
      <alignment horizontal="left"/>
    </xf>
    <xf numFmtId="0" fontId="20" fillId="14" borderId="21" xfId="9" applyFont="1" applyFill="1" applyBorder="1" applyAlignment="1">
      <alignment horizontal="left"/>
    </xf>
    <xf numFmtId="0" fontId="20" fillId="14" borderId="22" xfId="9" applyFont="1" applyFill="1" applyBorder="1" applyAlignment="1">
      <alignment horizontal="left"/>
    </xf>
    <xf numFmtId="0" fontId="18" fillId="14" borderId="10" xfId="6" applyFont="1" applyFill="1" applyBorder="1" applyAlignment="1">
      <alignment horizontal="left"/>
    </xf>
    <xf numFmtId="0" fontId="18" fillId="14" borderId="56" xfId="6" applyFont="1" applyFill="1" applyBorder="1" applyAlignment="1">
      <alignment horizontal="left"/>
    </xf>
    <xf numFmtId="0" fontId="19" fillId="14" borderId="0" xfId="6" applyFont="1" applyFill="1" applyBorder="1" applyAlignment="1">
      <alignment horizontal="left"/>
    </xf>
    <xf numFmtId="0" fontId="19" fillId="14" borderId="14" xfId="6" applyFont="1" applyFill="1" applyBorder="1" applyAlignment="1">
      <alignment horizontal="left"/>
    </xf>
    <xf numFmtId="0" fontId="20" fillId="14" borderId="21" xfId="6" applyFont="1" applyFill="1" applyBorder="1" applyAlignment="1">
      <alignment horizontal="left"/>
    </xf>
    <xf numFmtId="0" fontId="20" fillId="14" borderId="22" xfId="6" applyFont="1" applyFill="1" applyBorder="1" applyAlignment="1">
      <alignment horizontal="left"/>
    </xf>
  </cellXfs>
  <cellStyles count="33">
    <cellStyle name="Comma 2" xfId="11"/>
    <cellStyle name="Comma 3" xfId="12"/>
    <cellStyle name="Currency" xfId="1" builtinId="4"/>
    <cellStyle name="Currency [0] 2" xfId="13"/>
    <cellStyle name="Currency 2" xfId="14"/>
    <cellStyle name="Currency 3" xfId="15"/>
    <cellStyle name="Currency 4" xfId="16"/>
    <cellStyle name="Currency 6" xfId="17"/>
    <cellStyle name="Currency 8" xfId="18"/>
    <cellStyle name="Input" xfId="4" builtinId="20"/>
    <cellStyle name="Normal" xfId="0" builtinId="0"/>
    <cellStyle name="Normal 2" xfId="5"/>
    <cellStyle name="Normal 2 2" xfId="6"/>
    <cellStyle name="Normal 2 2 2" xfId="19"/>
    <cellStyle name="Normal 2 3" xfId="9"/>
    <cellStyle name="Normal 3" xfId="20"/>
    <cellStyle name="Normal 3 2" xfId="21"/>
    <cellStyle name="Normal 4" xfId="7"/>
    <cellStyle name="Normal 4 2" xfId="22"/>
    <cellStyle name="Normal 5" xfId="23"/>
    <cellStyle name="Normal 5 2" xfId="24"/>
    <cellStyle name="Normal 6" xfId="3"/>
    <cellStyle name="Normal 6 2" xfId="10"/>
    <cellStyle name="Normal 7" xfId="25"/>
    <cellStyle name="Normal 7 2" xfId="26"/>
    <cellStyle name="Normal 8" xfId="27"/>
    <cellStyle name="Note 2" xfId="28"/>
    <cellStyle name="Percent" xfId="2" builtinId="5"/>
    <cellStyle name="Percent 2" xfId="8"/>
    <cellStyle name="Percent 2 2" xfId="29"/>
    <cellStyle name="Percent 3" xfId="30"/>
    <cellStyle name="Percent 4" xfId="31"/>
    <cellStyle name="Percent 6" xfId="32"/>
  </cellStyles>
  <dxfs count="12"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pcgbonfile\public\JOBS\Waldinger%20Team\MA%20Chapter%20257%20Rates\Tier%203\Teen%20Pregnancy%20Prevention\TPP%205.24.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ng, Stephen" refreshedDate="42453.633287152777" createdVersion="5" refreshedVersion="5" minRefreshableVersion="3" recordCount="907">
  <cacheSource type="worksheet">
    <worksheetSource ref="A1:M908" sheet="Raw" r:id="rId2"/>
  </cacheSource>
  <cacheFields count="13">
    <cacheField name="ContractorID" numFmtId="0">
      <sharedItems containsBlank="1"/>
    </cacheField>
    <cacheField name="OrganizationName" numFmtId="0">
      <sharedItems count="13">
        <s v="YMCA of  Greater Springfield, Inc."/>
        <s v="Family Service, Inc."/>
        <s v="GIRLS INC. OF LYNN"/>
        <s v="Montachusett Opportunity Council, Inc"/>
        <s v="Edward M. Kennedy Community Health Centr"/>
        <s v="Health Imperatives, Inc."/>
        <s v="Girls Incorporated of Holyoke"/>
        <s v="Lowell Community Health Center, Inc."/>
        <s v="Citizens for Citizens, Inc."/>
        <s v="Southcoast Hospitals Group, Inc."/>
        <s v="Roca, Inc."/>
        <s v="Youth Opportunities Upheld, Inc. &amp; YOU Inc."/>
        <s v="ZZZZZ"/>
      </sharedItems>
    </cacheField>
    <cacheField name="UFRFilingPeriod" numFmtId="0">
      <sharedItems containsSemiMixedTypes="0" containsString="0" containsNumber="1" containsInteger="1" minValue="2014" maxValue="2015" count="2">
        <n v="2014"/>
        <n v="2015"/>
      </sharedItems>
    </cacheField>
    <cacheField name="BLENDDATE" numFmtId="0">
      <sharedItems containsMixedTypes="1" containsNumber="1" containsInteger="1" minValue="2014" maxValue="2015" count="3">
        <s v="2014-2015"/>
        <n v="2014"/>
        <n v="2015"/>
      </sharedItems>
    </cacheField>
    <cacheField name="UFRProgramNumber" numFmtId="0">
      <sharedItems containsBlank="1" count="12">
        <s v="6"/>
        <s v="1"/>
        <s v="5"/>
        <s v="36"/>
        <s v="2"/>
        <s v="59"/>
        <s v="02"/>
        <s v="04"/>
        <s v="3438"/>
        <s v="7B"/>
        <s v="53"/>
        <m/>
      </sharedItems>
    </cacheField>
    <cacheField name="ProgramName" numFmtId="0">
      <sharedItems containsBlank="1"/>
    </cacheField>
    <cacheField name="ProgramDescription" numFmtId="0">
      <sharedItems containsBlank="1"/>
    </cacheField>
    <cacheField name="MMARSCode" numFmtId="0">
      <sharedItems containsBlank="1" count="2">
        <s v="3438"/>
        <m/>
      </sharedItems>
    </cacheField>
    <cacheField name="ScheduleBExpLineNumber" numFmtId="0">
      <sharedItems count="154">
        <s v="10E"/>
        <s v="12E"/>
        <s v="14E"/>
        <s v="15E"/>
        <s v="17E"/>
        <s v="1E"/>
        <s v="22E"/>
        <s v="23E"/>
        <s v="33E"/>
        <s v="36E"/>
        <s v="48E"/>
        <s v="51E"/>
        <s v="52E"/>
        <s v="53E"/>
        <s v="56E"/>
        <s v="57E"/>
        <s v="58E"/>
        <s v="8E"/>
        <s v="9E"/>
        <s v="24E"/>
        <s v="25E"/>
        <s v="42E"/>
        <s v="13E"/>
        <s v="16E"/>
        <s v="19E"/>
        <s v="20E"/>
        <s v="35E"/>
        <s v="18E"/>
        <s v="43E"/>
        <s v="21E"/>
        <s v="49E"/>
        <s v="11E"/>
        <s v="55E"/>
        <s v="3E"/>
        <s v="4E"/>
        <s v="54E"/>
        <s v="6E"/>
        <s v="26E"/>
        <s v="27E"/>
        <s v="31E"/>
        <s v="28E"/>
        <s v="29E"/>
        <s v="10R"/>
        <s v="43R"/>
        <s v="50R"/>
        <s v="53R"/>
        <s v="29R"/>
        <s v="1R"/>
        <s v="48R"/>
        <s v="4R"/>
        <s v="6R"/>
        <s v="7R"/>
        <s v="49R"/>
        <s v="30S"/>
        <s v="39S"/>
        <s v="1S"/>
        <s v="34S"/>
        <s v="2R"/>
        <s v="10N"/>
        <s v="12N"/>
        <s v="9N"/>
        <s v="7N"/>
        <s v="8N"/>
        <s v="2S"/>
        <s v="35S"/>
        <s v="32S"/>
        <s v="33S"/>
        <s v="31S"/>
        <s v="16S"/>
        <s v="36S"/>
        <s v="3S"/>
        <s v="4S"/>
        <s v="28S"/>
        <s v="3R"/>
        <s v="38S"/>
        <s v="23S"/>
        <s v="5R"/>
        <s v="8R"/>
        <s v="9R"/>
        <s v="11R"/>
        <s v="12R"/>
        <s v="13R"/>
        <s v="14R"/>
        <s v="15R"/>
        <s v="16R"/>
        <s v="17R"/>
        <s v="18R"/>
        <s v="19R"/>
        <s v="20R"/>
        <s v="21R"/>
        <s v="22R"/>
        <s v="23R"/>
        <s v="24R"/>
        <s v="25R"/>
        <s v="26R"/>
        <s v="27R"/>
        <s v="28R"/>
        <s v="30R"/>
        <s v="31R"/>
        <s v="32R"/>
        <s v="33R"/>
        <s v="34R"/>
        <s v="35R"/>
        <s v="36R"/>
        <s v="37R"/>
        <s v="38R"/>
        <s v="39R"/>
        <s v="40R"/>
        <s v="41R"/>
        <s v="42R"/>
        <s v="44R"/>
        <s v="45R"/>
        <s v="46R"/>
        <s v="47R"/>
        <s v="51R"/>
        <s v="52R"/>
        <s v="2E"/>
        <s v="5E"/>
        <s v="7E"/>
        <s v="30E"/>
        <s v="32E"/>
        <s v="34E"/>
        <s v="44E"/>
        <s v="50E"/>
        <s v="1N"/>
        <s v="2N"/>
        <s v="3N"/>
        <s v="4N"/>
        <s v="5N"/>
        <s v="6N"/>
        <s v="11N"/>
        <s v="5S"/>
        <s v="6S"/>
        <s v="7S"/>
        <s v="8S"/>
        <s v="9S"/>
        <s v="10S"/>
        <s v="11S"/>
        <s v="12S"/>
        <s v="13S"/>
        <s v="14S"/>
        <s v="15S"/>
        <s v="17S"/>
        <s v="18S"/>
        <s v="19S"/>
        <s v="20S"/>
        <s v="21S"/>
        <s v="22S"/>
        <s v="24S"/>
        <s v="25S"/>
        <s v="26S"/>
        <s v="27S"/>
        <s v="29S"/>
        <s v="37S"/>
      </sharedItems>
    </cacheField>
    <cacheField name="LineDescription" numFmtId="0">
      <sharedItems count="154">
        <s v="Fringe Benefits 151"/>
        <s v="Total Employee Compensation &amp; Rel. Exp."/>
        <s v="Facility &amp; Prog. Equip. Depreciation 301"/>
        <s v="Facility Operation/Maint./Furn.390"/>
        <s v="Total Occupancy"/>
        <s v="Total Direct Program Staff = 39S"/>
        <s v="Staff Training 204"/>
        <s v="Staff Mileage / Travel 205"/>
        <s v="Program Supplies &amp; Materials 215"/>
        <s v="Total Other Program Expense"/>
        <s v="Program Support 216"/>
        <s v="Total Direct Administrative Expense"/>
        <s v="Admin (M&amp;G) Reporting Center Allocation"/>
        <s v="Total Reimbursable Expense"/>
        <s v="TOTAL EXPENSE"/>
        <s v="TOTAL REVENUE = 53R"/>
        <s v="OPERATING RESULTS"/>
        <s v="Total FTE/Salary/Wages"/>
        <s v="Payroll Taxes 150"/>
        <s v="Meals 207"/>
        <s v="Client Transportation 208"/>
        <s v="Other Professional Fees &amp; Other Admin. Exp. 410"/>
        <s v="Facility and Prog. Equip.Expenses 301,390"/>
        <s v="Facility General Liability Insurance 390"/>
        <s v="Temporary Help 202"/>
        <s v="Clients and Caregivers Reimb./Stipends 203"/>
        <s v="Other Expense"/>
        <s v="Direct Care Consultant 201"/>
        <s v="Leased Office/Program Office Equip.410,390"/>
        <s v="Subcontracted Direct Care 206"/>
        <s v="Professional Insurance 410"/>
        <s v="Accrual Adjustments"/>
        <s v="Allocation of State/Fed Non-Reimbursable Expense"/>
        <s v="Chief Financial Officer"/>
        <s v="Accting/Clerical Support"/>
        <s v="Direct State/Federal Non-Reimbursable Expense"/>
        <s v="Total Admin Employee"/>
        <s v="Vehicle Expenses 208"/>
        <s v="Vehicle Depreciation 208"/>
        <s v="Direct Client Wages 214"/>
        <s v="Incidental Medical /Medicine/Pharmacy 209"/>
        <s v="Client Personal Allowances 211"/>
        <s v="Dept. of Public Health (DPH)"/>
        <s v="Total Assistance and Fees"/>
        <s v="Released Net Assets-Program"/>
        <s v="Total Revenue = 57E"/>
        <s v="Other Mass. State Agency POS"/>
        <s v="Contrib., Gifts, Leg., Bequests, Spec. Ev."/>
        <s v="Other Revenue"/>
        <s v="Total Contribution and In-Kind"/>
        <s v="Other Grant (exclud. Fed.Direct)"/>
        <s v="Total Grants"/>
        <s v="Allocated Admin (M&amp;G) Revenue"/>
        <s v="Case Worker / Manager (UFR Title 132)"/>
        <s v="Total Direct Program Staff = 1E"/>
        <s v="Program Director (UFR Title 102)"/>
        <s v="Direct Care / Prog. Staff I (UFR Title 136)"/>
        <s v="Gov. In-Kind/Capital Budget"/>
        <s v="Eligible Non-Reimbursable Exp. Revenue Offsets "/>
        <s v="Excess of Non-Reimbursable Expense Over Offsets"/>
        <s v="Total Direct and Allocated Non-Reimb. (54E+55E)"/>
        <s v="Direct Depreciation"/>
        <s v="Total Direct Non-Reimbursable (Tie to 54E)"/>
        <s v="Program Function Manager (UFR Title 101)"/>
        <s v="Prog. Secretarial / Clerical Staff (UFR Title 137)"/>
        <s v="Direct Care / Prog. Staff III (UFR Title 134)"/>
        <s v="Direct Care / Prog. Staff II (UFR Title 135)"/>
        <s v="Direct Care / Prog. Staff Superv. (UFR Title 133)"/>
        <s v="Teacher (UFR Title 116)"/>
        <s v="Maintainence, House/Groundskeeping, Cook 138"/>
        <s v="Asst. Program Director (UFR Title 103)"/>
        <s v="Supervising Professional (UFR Title 104) "/>
        <s v="Counselor (UFR Title 130)"/>
        <s v="Private IN-Kind"/>
        <s v="Direct Care Overtime, Shift Differential and Relief "/>
        <s v="Social Worker - L.I.C.S.W. (UFR Title 124)"/>
        <s v="Mass Gov. Grant"/>
        <s v="Dept. of Mental Health (DMH)"/>
        <s v="Dept.of Developmental Services(DDS/DMR)"/>
        <s v="Dept.of Children and Families (DCF/DSS)"/>
        <s v="Dept. of Transitional Assist (DTA/WEL)"/>
        <s v="Dept. of Youth Services (DYS)"/>
        <s v="Health Care Fin &amp; Policy (HCF)-Contract"/>
        <s v="Health Care Fin &amp; Policy (HCF)-UCP"/>
        <s v="MA. Comm. For the Blind (MCB)"/>
        <s v="MA. Comm. for Deaf &amp; H H (MCD)"/>
        <s v="MA. Rehabilitation Commission (MRC)"/>
        <s v="MA. Off. For Refugees &amp; Immigr.(ORI)"/>
        <s v="Dept.of Early Educ. &amp; Care  (EEC)-Contract"/>
        <s v="Dept.of Early Educ. &amp; Care (EEC)-Voucher"/>
        <s v="Dept of Correction (DOC)"/>
        <s v="Dept. of Elementary &amp; Secondary Educ. (DOE)"/>
        <s v="Parole Board (PAR)"/>
        <s v="Veteran's Services (VET)"/>
        <s v="Ex. Off. of Elder Affairs (ELD)"/>
        <s v="Div.of Housing &amp; Community Develop(OCD)"/>
        <s v="POS Subcontract"/>
        <s v="Mass State Agency Non - POS"/>
        <s v="Mass. Local Govt/Quasi-Govt. Entities"/>
        <s v="Non-Mass. State/Local Government"/>
        <s v="Direct Federal Grants/Contracts"/>
        <s v="Medicaid - Direct Payments"/>
        <s v="Medicaid - MBHP Subcontract"/>
        <s v="Medicare"/>
        <s v="Mass. Govt. Client Stipends"/>
        <s v="Client Resources"/>
        <s v="Mass. spon.client SF/3rd Pty offsets"/>
        <s v="Other Publicly sponsored client offsets"/>
        <s v="Private Client Fees (excluding 3rd Pty)"/>
        <s v="Private Client 3rd Pty/other offsets"/>
        <s v="Federated Fundraising"/>
        <s v="Commercial Activities"/>
        <s v="Non-Charitable Revenue"/>
        <s v="Investment Revenue"/>
        <s v="Released Net Assets-Equipment"/>
        <s v="Released Net Assets-Time"/>
        <s v="Chief Executive Officer"/>
        <s v="Admin Maint/House-Grndskeeping"/>
        <s v="Commercial products &amp; Svs/Mkting"/>
        <s v="Provision Material Goods/Svs./Benefits 212"/>
        <s v="Other Commercial Prod. &amp; Svs. 214"/>
        <s v="Non Charitable Expenses"/>
        <s v="Office Equipment Depreciation 410"/>
        <s v="Working Capital Interest 410"/>
        <s v="Direct Employee Compensation &amp; Related Exp."/>
        <s v="Direct Occupancy"/>
        <s v="Direct Other Program/Operating"/>
        <s v="Direct Subcontract Expense"/>
        <s v="Direct Administrative Expense"/>
        <s v="Direct Other Expense"/>
        <s v="Capital Budget Revenue Adjustment"/>
        <s v="Physician &amp; Psychiatrist  (UFR Title 105 &amp; 121)"/>
        <s v="Physician Asst. (UFR Title 106)"/>
        <s v="N. Midwife, N.P., Psych N.,N.A., R.N.- MA (Title 107)"/>
        <s v="R.N. - Non Masters (UFR Title 108)"/>
        <s v="L.P.N. (UFR Title 109)"/>
        <s v="Pharmacist (UFR Title 110)"/>
        <s v="Occupational Therapist (UFR Title 111)"/>
        <s v="Physical Therapist (UFR Title 112)"/>
        <s v="Speech / Lang. Pathol., Audiologist (UFR Title 113)"/>
        <s v="Dietician / Nutritionist (UFR Title 114)"/>
        <s v="Spec. Education Teacher (UFR Title 115)"/>
        <s v="Day Care Director (UFR Title 117)"/>
        <s v="Day Care Lead Teacher (UFR Title 118)"/>
        <s v="Day Care Teacher (UFR Title 119)"/>
        <s v="Day Care Asst. Teacher / Aide (UFR Title 120)"/>
        <s v="Psychologist - Doctorate (UFR Title 122)"/>
        <s v="Clinician-(formerly Psych.Masters)(UFR Title 123)"/>
        <s v="Social Worker - L.C.S.W., L.S.W (UFR Title 125 &amp; 126)"/>
        <s v="Licensed Counselor (UFR Title 127)"/>
        <s v="Cert. Voc. Rehab. Counselor (UFR Title 128)"/>
        <s v="Cert. Alch. &amp;/or Drug Abuse Counselor (UFR Title 129)"/>
        <s v="Case Worker / Manager - Masters (UFR Title 131)"/>
        <s v="Direct Care / Driver Staff (UFR Title 138)"/>
      </sharedItems>
    </cacheField>
    <cacheField name="FTE" numFmtId="0">
      <sharedItems containsString="0" containsBlank="1" containsNumber="1" minValue="0" maxValue="5.61"/>
    </cacheField>
    <cacheField name="Actual" numFmtId="0">
      <sharedItems containsString="0" containsBlank="1" containsNumber="1" minValue="-235150" maxValue="638162.64249999996" count="478">
        <n v="18674"/>
        <n v="120551"/>
        <n v="4025"/>
        <n v="16066"/>
        <n v="20091"/>
        <n v="96081"/>
        <n v="687"/>
        <n v="2420"/>
        <n v="6178"/>
        <n v="9285"/>
        <n v="6236"/>
        <n v="22454.317200000001"/>
        <n v="178617.31719999999"/>
        <n v="145459"/>
        <n v="-33158.317199999998"/>
        <n v="5796"/>
        <n v="5003"/>
        <n v="95893"/>
        <n v="81592"/>
        <n v="4725"/>
        <n v="1293"/>
        <n v="4254"/>
        <n v="3514"/>
        <n v="8405"/>
        <n v="22191"/>
        <n v="25506"/>
        <n v="20649"/>
        <n v="164239"/>
        <n v="143590"/>
        <n v="-20649"/>
        <n v="9298"/>
        <n v="12842"/>
        <n v="125126"/>
        <n v="12867"/>
        <n v="27912"/>
        <n v="8520"/>
        <n v="3288"/>
        <n v="52587"/>
        <n v="1002"/>
        <n v="104324"/>
        <n v="600"/>
        <n v="480"/>
        <n v="683"/>
        <n v="2234"/>
        <n v="1144"/>
        <n v="1070"/>
        <n v="2911"/>
        <n v="10124"/>
        <n v="37129.266300000003"/>
        <n v="224966.26629999999"/>
        <n v="147059"/>
        <n v="-77907.266300000003"/>
        <n v="7960"/>
        <n v="11603"/>
        <n v="113006"/>
        <n v="3967"/>
        <n v="1819"/>
        <n v="818"/>
        <n v="6604"/>
        <n v="100"/>
        <n v="90476"/>
        <n v="2127"/>
        <n v="1948"/>
        <n v="1546"/>
        <n v="5721"/>
        <n v="125"/>
        <n v="181"/>
        <n v="5097"/>
        <n v="5403"/>
        <n v="13808"/>
        <n v="144542"/>
        <n v="144510"/>
        <n v="-32"/>
        <n v="10927"/>
        <n v="10826"/>
        <n v="105908"/>
        <n v="5000"/>
        <n v="2500"/>
        <n v="7500"/>
        <n v="2000"/>
        <n v="260"/>
        <n v="3000"/>
        <n v="4340"/>
        <n v="9600"/>
        <n v="1810"/>
        <n v="30957.124100000001"/>
        <n v="155775.12409999999"/>
        <n v="142685"/>
        <n v="-13090.124100000001"/>
        <n v="88630"/>
        <n v="6452"/>
        <n v="12586"/>
        <n v="105184"/>
        <n v="5593"/>
        <n v="1280"/>
        <n v="136"/>
        <n v="7009"/>
        <n v="1500"/>
        <n v="83422"/>
        <n v="1200"/>
        <n v="876"/>
        <n v="2498"/>
        <n v="6074"/>
        <n v="4219"/>
        <n v="233"/>
        <n v="4452"/>
        <n v="19366.472399999999"/>
        <n v="142085.4724"/>
        <n v="141677"/>
        <n v="-408.47239999999999"/>
        <n v="9176"/>
        <n v="17502"/>
        <n v="-2374"/>
        <n v="220537"/>
        <n v="47525"/>
        <n v="3591"/>
        <n v="28344"/>
        <n v="5870"/>
        <n v="85330"/>
        <n v="6900"/>
        <n v="185111"/>
        <n v="9623"/>
        <n v="411"/>
        <n v="16338"/>
        <n v="26522"/>
        <n v="59794"/>
        <n v="11720"/>
        <n v="1327"/>
        <n v="13047"/>
        <n v="130759.77220000001"/>
        <n v="509467.77220000001"/>
        <n v="488256"/>
        <n v="-21211.772199999999"/>
        <n v="20298"/>
        <n v="8488"/>
        <n v="2034"/>
        <n v="100084"/>
        <n v="403"/>
        <n v="569"/>
        <n v="972"/>
        <n v="10866"/>
        <n v="650"/>
        <n v="8503"/>
        <n v="9921"/>
        <n v="29940"/>
        <n v="19559.382300000001"/>
        <n v="150680.3823"/>
        <n v="296"/>
        <n v="150976.3823"/>
        <n v="150649"/>
        <n v="-327.38229999999999"/>
        <n v="84024"/>
        <n v="5538"/>
        <n v="34758"/>
        <n v="-798"/>
        <n v="210167"/>
        <n v="14658"/>
        <n v="2499"/>
        <n v="18657"/>
        <n v="151200"/>
        <n v="12042"/>
        <n v="4000"/>
        <n v="2050"/>
        <n v="5370"/>
        <n v="12986"/>
        <n v="36448"/>
        <n v="5081"/>
        <n v="9500"/>
        <n v="3944"/>
        <n v="19386.707699999999"/>
        <n v="294158.70770000003"/>
        <n v="729"/>
        <n v="294887.70770000003"/>
        <n v="282668"/>
        <n v="-12219.707700000001"/>
        <n v="9025"/>
        <n v="160225"/>
        <n v="15982"/>
        <n v="86083"/>
        <n v="21000"/>
        <n v="13557"/>
        <n v="4117"/>
        <n v="25174"/>
        <n v="7440"/>
        <n v="3406.3184999999999"/>
        <n v="143103.31849999999"/>
        <n v="139697"/>
        <n v="-3406.3184999999999"/>
        <n v="3201"/>
        <n v="18388"/>
        <n v="1800"/>
        <n v="28016.909899999999"/>
        <n v="157637.9099"/>
        <n v="138576"/>
        <n v="-19061.909899999999"/>
        <n v="15379"/>
        <n v="103400"/>
        <n v="1645"/>
        <n v="4285"/>
        <n v="103"/>
        <n v="6033"/>
        <n v="1134"/>
        <n v="79901"/>
        <n v="583"/>
        <n v="443"/>
        <n v="75"/>
        <n v="6878"/>
        <n v="1175"/>
        <n v="1301"/>
        <n v="3598"/>
        <n v="8120"/>
        <n v="9159.7199999999993"/>
        <n v="-21"/>
        <n v="91420.15"/>
        <n v="7800"/>
        <n v="1423.42"/>
        <n v="9223.42"/>
        <n v="3800"/>
        <n v="1100"/>
        <n v="1453.8"/>
        <n v="1343.11"/>
        <n v="65"/>
        <n v="50"/>
        <n v="5168.87"/>
        <n v="12980.78"/>
        <n v="529.44000000000005"/>
        <n v="3803.44"/>
        <n v="4332.88"/>
        <n v="14134.9377"/>
        <n v="132092.16769999999"/>
        <n v="132658"/>
        <n v="565.83230000000003"/>
        <n v="75329.58"/>
        <n v="6951.85"/>
        <n v="134017"/>
        <n v="11442"/>
        <n v="145442"/>
        <n v="1617"/>
        <n v="143519"/>
        <n v="991"/>
        <n v="141551"/>
        <n v="126"/>
        <n v="357541"/>
        <n v="121852"/>
        <n v="1260"/>
        <n v="358801"/>
        <n v="1253"/>
        <n v="6350"/>
        <n v="150353"/>
        <n v="281729"/>
        <n v="939"/>
        <n v="10008"/>
        <n v="80518"/>
        <n v="13798"/>
        <n v="130236"/>
        <n v="1150"/>
        <n v="1272"/>
        <n v="131508"/>
        <n v="-11442"/>
        <n v="129455"/>
        <n v="-129455"/>
        <n v="-139697"/>
        <n v="-1150"/>
        <n v="52890"/>
        <n v="43191"/>
        <n v="26432"/>
        <n v="2497"/>
        <n v="61117"/>
        <n v="430"/>
        <n v="8463"/>
        <n v="13669"/>
        <n v="43171"/>
        <n v="15476"/>
        <n v="7851"/>
        <n v="4272"/>
        <n v="22384"/>
        <n v="50592"/>
        <n v="2934"/>
        <n v="3240"/>
        <n v="44288"/>
        <n v="36152"/>
        <n v="104671"/>
        <n v="18952"/>
        <n v="17964"/>
        <n v="22999"/>
        <n v="24109"/>
        <n v="5625"/>
        <n v="43441"/>
        <n v="40991"/>
        <n v="38933"/>
        <n v="6671"/>
        <n v="15539"/>
        <n v="45531"/>
        <n v="36425"/>
        <n v="4127"/>
        <n v="4670"/>
        <n v="6788"/>
        <n v="35816"/>
        <n v="27571"/>
        <n v="3056"/>
        <n v="2544.48"/>
        <n v="38482.300000000003"/>
        <n v="34302.800000000003"/>
        <n v="11279"/>
        <n v="121558"/>
        <n v="13393"/>
        <n v="29657"/>
        <n v="10417"/>
        <n v="3531"/>
        <n v="56998"/>
        <n v="102577"/>
        <n v="955"/>
        <n v="936"/>
        <n v="2935"/>
        <n v="1041"/>
        <n v="5925"/>
        <n v="14992"/>
        <n v="28827.0137"/>
        <n v="222375.01370000001"/>
        <n v="311"/>
        <n v="222686.01370000001"/>
        <n v="144501"/>
        <n v="-78185.013699999996"/>
        <n v="7702"/>
        <n v="10036"/>
        <n v="99461"/>
        <n v="4882"/>
        <n v="1252"/>
        <n v="245"/>
        <n v="6379"/>
        <n v="12000"/>
        <n v="149"/>
        <n v="772"/>
        <n v="128"/>
        <n v="17049"/>
        <n v="5452"/>
        <n v="525"/>
        <n v="5977"/>
        <n v="21712.341"/>
        <n v="150578.34099999999"/>
        <n v="137397"/>
        <n v="-13181.341"/>
        <n v="71542"/>
        <n v="17883"/>
        <n v="19476"/>
        <n v="-1228"/>
        <n v="275809"/>
        <n v="47277"/>
        <n v="2001"/>
        <n v="27100"/>
        <n v="6314"/>
        <n v="82692"/>
        <n v="1845"/>
        <n v="22337"/>
        <n v="3885"/>
        <n v="999"/>
        <n v="18508"/>
        <n v="24169"/>
        <n v="23974"/>
        <n v="95717"/>
        <n v="16105"/>
        <n v="1773"/>
        <n v="17878"/>
        <n v="166066.64249999999"/>
        <n v="638162.64249999996"/>
        <n v="577988"/>
        <n v="-60174.642500000002"/>
        <n v="232792"/>
        <n v="24769"/>
        <n v="9013"/>
        <n v="78834"/>
        <n v="2526"/>
        <n v="3941"/>
        <n v="309"/>
        <n v="6776"/>
        <n v="63603"/>
        <n v="20361"/>
        <n v="5350"/>
        <n v="2253"/>
        <n v="4462"/>
        <n v="32426"/>
        <n v="6218"/>
        <n v="20076.592100000002"/>
        <n v="138112.59210000001"/>
        <n v="135743"/>
        <n v="-2369.5920999999998"/>
        <n v="7946"/>
        <n v="-511"/>
        <n v="88034.17"/>
        <n v="1262"/>
        <n v="456"/>
        <n v="9518"/>
        <n v="3650"/>
        <n v="435"/>
        <n v="1329"/>
        <n v="2272"/>
        <n v="197"/>
        <n v="415"/>
        <n v="3104"/>
        <n v="11402"/>
        <n v="584"/>
        <n v="5595"/>
        <n v="6179"/>
        <n v="14499.439399999999"/>
        <n v="129632.6094"/>
        <n v="129913"/>
        <n v="280.39060000000001"/>
        <n v="74161.17"/>
        <n v="6438"/>
        <n v="141852"/>
        <n v="2289"/>
        <n v="144141"/>
        <n v="85"/>
        <n v="275"/>
        <n v="137109"/>
        <n v="238"/>
        <n v="137347"/>
        <n v="340954"/>
        <n v="212500"/>
        <n v="1884"/>
        <n v="500"/>
        <n v="342838"/>
        <n v="1000"/>
        <n v="213000"/>
        <n v="21150"/>
        <n v="11595"/>
        <n v="79084"/>
        <n v="11898"/>
        <n v="126286"/>
        <n v="1827"/>
        <n v="128113"/>
        <n v="360"/>
        <n v="-49"/>
        <n v="-50"/>
        <n v="235150"/>
        <n v="-235150"/>
        <n v="-1800"/>
        <n v="3706"/>
        <n v="14122"/>
        <n v="49996"/>
        <n v="2277"/>
        <n v="1441"/>
        <n v="44513"/>
        <n v="45351"/>
        <n v="133992"/>
        <n v="8936"/>
        <n v="20481"/>
        <n v="1203"/>
        <n v="3724"/>
        <n v="30072"/>
        <n v="8123"/>
        <n v="26831.35"/>
        <n v="9015"/>
        <n v="68.87"/>
        <n v="38245.949999999997"/>
        <n v="8012"/>
        <n v="12955"/>
        <n v="24590"/>
        <n v="27713"/>
        <n v="858"/>
        <n v="80992"/>
        <n v="5507"/>
        <n v="8707"/>
        <n v="12571"/>
        <n v="5361"/>
        <n v="18036"/>
        <n v="12678"/>
        <n v="27668"/>
        <n v="28936"/>
        <n v="12"/>
        <n v="17796"/>
        <n v="87501"/>
        <n v="9984"/>
        <n v="3679"/>
        <n v="5974"/>
        <n v="5786"/>
        <n v="12861"/>
        <m/>
      </sharedItems>
    </cacheField>
    <cacheField name="Sort" numFmtId="0">
      <sharedItems containsSemiMixedTypes="0" containsString="0" containsNumber="1" containsInteger="1" minValue="1" maxValue="253" count="154">
        <n v="110"/>
        <n v="112"/>
        <n v="114"/>
        <n v="115"/>
        <n v="117"/>
        <n v="101"/>
        <n v="122"/>
        <n v="123"/>
        <n v="133"/>
        <n v="136"/>
        <n v="148"/>
        <n v="151"/>
        <n v="152"/>
        <n v="153"/>
        <n v="156"/>
        <n v="157"/>
        <n v="158"/>
        <n v="108"/>
        <n v="109"/>
        <n v="124"/>
        <n v="125"/>
        <n v="142"/>
        <n v="113"/>
        <n v="116"/>
        <n v="119"/>
        <n v="120"/>
        <n v="135"/>
        <n v="118"/>
        <n v="143"/>
        <n v="121"/>
        <n v="149"/>
        <n v="111"/>
        <n v="155"/>
        <n v="103"/>
        <n v="104"/>
        <n v="154"/>
        <n v="106"/>
        <n v="126"/>
        <n v="127"/>
        <n v="131"/>
        <n v="128"/>
        <n v="129"/>
        <n v="10"/>
        <n v="43"/>
        <n v="50"/>
        <n v="53"/>
        <n v="29"/>
        <n v="1"/>
        <n v="48"/>
        <n v="4"/>
        <n v="6"/>
        <n v="7"/>
        <n v="49"/>
        <n v="244"/>
        <n v="253"/>
        <n v="215"/>
        <n v="248"/>
        <n v="2"/>
        <n v="210"/>
        <n v="212"/>
        <n v="209"/>
        <n v="207"/>
        <n v="208"/>
        <n v="216"/>
        <n v="249"/>
        <n v="246"/>
        <n v="247"/>
        <n v="245"/>
        <n v="230"/>
        <n v="250"/>
        <n v="217"/>
        <n v="218"/>
        <n v="242"/>
        <n v="3"/>
        <n v="252"/>
        <n v="237"/>
        <n v="5"/>
        <n v="8"/>
        <n v="9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30"/>
        <n v="31"/>
        <n v="32"/>
        <n v="33"/>
        <n v="34"/>
        <n v="35"/>
        <n v="36"/>
        <n v="37"/>
        <n v="38"/>
        <n v="39"/>
        <n v="40"/>
        <n v="41"/>
        <n v="42"/>
        <n v="44"/>
        <n v="45"/>
        <n v="46"/>
        <n v="47"/>
        <n v="51"/>
        <n v="52"/>
        <n v="102"/>
        <n v="105"/>
        <n v="107"/>
        <n v="130"/>
        <n v="132"/>
        <n v="134"/>
        <n v="144"/>
        <n v="150"/>
        <n v="201"/>
        <n v="202"/>
        <n v="203"/>
        <n v="204"/>
        <n v="205"/>
        <n v="206"/>
        <n v="211"/>
        <n v="219"/>
        <n v="220"/>
        <n v="221"/>
        <n v="222"/>
        <n v="223"/>
        <n v="224"/>
        <n v="225"/>
        <n v="226"/>
        <n v="227"/>
        <n v="228"/>
        <n v="229"/>
        <n v="231"/>
        <n v="232"/>
        <n v="233"/>
        <n v="234"/>
        <n v="235"/>
        <n v="236"/>
        <n v="238"/>
        <n v="239"/>
        <n v="240"/>
        <n v="241"/>
        <n v="243"/>
        <n v="25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07">
  <r>
    <s v="041859893"/>
    <x v="0"/>
    <x v="0"/>
    <x v="0"/>
    <x v="0"/>
    <s v="MAKING PROUD CHOICES"/>
    <s v="Teenage Pregnancy Prevention"/>
    <x v="0"/>
    <x v="0"/>
    <x v="0"/>
    <n v="0"/>
    <x v="0"/>
    <x v="0"/>
  </r>
  <r>
    <s v="041859893"/>
    <x v="0"/>
    <x v="0"/>
    <x v="0"/>
    <x v="0"/>
    <s v="MAKING PROUD CHOICES"/>
    <s v="Teenage Pregnancy Prevention"/>
    <x v="0"/>
    <x v="1"/>
    <x v="1"/>
    <n v="0"/>
    <x v="1"/>
    <x v="1"/>
  </r>
  <r>
    <s v="041859893"/>
    <x v="0"/>
    <x v="0"/>
    <x v="0"/>
    <x v="0"/>
    <s v="MAKING PROUD CHOICES"/>
    <s v="Teenage Pregnancy Prevention"/>
    <x v="0"/>
    <x v="2"/>
    <x v="2"/>
    <n v="0"/>
    <x v="2"/>
    <x v="2"/>
  </r>
  <r>
    <s v="041859893"/>
    <x v="0"/>
    <x v="0"/>
    <x v="0"/>
    <x v="0"/>
    <s v="MAKING PROUD CHOICES"/>
    <s v="Teenage Pregnancy Prevention"/>
    <x v="0"/>
    <x v="3"/>
    <x v="3"/>
    <n v="0"/>
    <x v="3"/>
    <x v="3"/>
  </r>
  <r>
    <s v="041859893"/>
    <x v="0"/>
    <x v="0"/>
    <x v="0"/>
    <x v="0"/>
    <s v="MAKING PROUD CHOICES"/>
    <s v="Teenage Pregnancy Prevention"/>
    <x v="0"/>
    <x v="4"/>
    <x v="4"/>
    <n v="0"/>
    <x v="4"/>
    <x v="4"/>
  </r>
  <r>
    <s v="041859893"/>
    <x v="0"/>
    <x v="0"/>
    <x v="0"/>
    <x v="0"/>
    <s v="MAKING PROUD CHOICES"/>
    <s v="Teenage Pregnancy Prevention"/>
    <x v="0"/>
    <x v="5"/>
    <x v="5"/>
    <n v="0"/>
    <x v="5"/>
    <x v="5"/>
  </r>
  <r>
    <s v="041859893"/>
    <x v="0"/>
    <x v="0"/>
    <x v="0"/>
    <x v="0"/>
    <s v="MAKING PROUD CHOICES"/>
    <s v="Teenage Pregnancy Prevention"/>
    <x v="0"/>
    <x v="6"/>
    <x v="6"/>
    <n v="0"/>
    <x v="6"/>
    <x v="6"/>
  </r>
  <r>
    <s v="041859893"/>
    <x v="0"/>
    <x v="0"/>
    <x v="0"/>
    <x v="0"/>
    <s v="MAKING PROUD CHOICES"/>
    <s v="Teenage Pregnancy Prevention"/>
    <x v="0"/>
    <x v="7"/>
    <x v="7"/>
    <n v="0"/>
    <x v="7"/>
    <x v="7"/>
  </r>
  <r>
    <s v="041859893"/>
    <x v="0"/>
    <x v="0"/>
    <x v="0"/>
    <x v="0"/>
    <s v="MAKING PROUD CHOICES"/>
    <s v="Teenage Pregnancy Prevention"/>
    <x v="0"/>
    <x v="8"/>
    <x v="8"/>
    <n v="0"/>
    <x v="8"/>
    <x v="8"/>
  </r>
  <r>
    <s v="041859893"/>
    <x v="0"/>
    <x v="0"/>
    <x v="0"/>
    <x v="0"/>
    <s v="MAKING PROUD CHOICES"/>
    <s v="Teenage Pregnancy Prevention"/>
    <x v="0"/>
    <x v="9"/>
    <x v="9"/>
    <n v="0"/>
    <x v="9"/>
    <x v="9"/>
  </r>
  <r>
    <s v="041859893"/>
    <x v="0"/>
    <x v="0"/>
    <x v="0"/>
    <x v="0"/>
    <s v="MAKING PROUD CHOICES"/>
    <s v="Teenage Pregnancy Prevention"/>
    <x v="0"/>
    <x v="10"/>
    <x v="10"/>
    <n v="0"/>
    <x v="10"/>
    <x v="10"/>
  </r>
  <r>
    <s v="041859893"/>
    <x v="0"/>
    <x v="0"/>
    <x v="0"/>
    <x v="0"/>
    <s v="MAKING PROUD CHOICES"/>
    <s v="Teenage Pregnancy Prevention"/>
    <x v="0"/>
    <x v="11"/>
    <x v="11"/>
    <n v="0"/>
    <x v="10"/>
    <x v="11"/>
  </r>
  <r>
    <s v="041859893"/>
    <x v="0"/>
    <x v="0"/>
    <x v="0"/>
    <x v="0"/>
    <s v="MAKING PROUD CHOICES"/>
    <s v="Teenage Pregnancy Prevention"/>
    <x v="0"/>
    <x v="12"/>
    <x v="12"/>
    <n v="0"/>
    <x v="11"/>
    <x v="12"/>
  </r>
  <r>
    <s v="041859893"/>
    <x v="0"/>
    <x v="0"/>
    <x v="0"/>
    <x v="0"/>
    <s v="MAKING PROUD CHOICES"/>
    <s v="Teenage Pregnancy Prevention"/>
    <x v="0"/>
    <x v="13"/>
    <x v="13"/>
    <n v="0"/>
    <x v="12"/>
    <x v="13"/>
  </r>
  <r>
    <s v="041859893"/>
    <x v="0"/>
    <x v="0"/>
    <x v="0"/>
    <x v="0"/>
    <s v="MAKING PROUD CHOICES"/>
    <s v="Teenage Pregnancy Prevention"/>
    <x v="0"/>
    <x v="14"/>
    <x v="14"/>
    <n v="0"/>
    <x v="12"/>
    <x v="14"/>
  </r>
  <r>
    <s v="041859893"/>
    <x v="0"/>
    <x v="0"/>
    <x v="0"/>
    <x v="0"/>
    <s v="MAKING PROUD CHOICES"/>
    <s v="Teenage Pregnancy Prevention"/>
    <x v="0"/>
    <x v="15"/>
    <x v="15"/>
    <n v="0"/>
    <x v="13"/>
    <x v="15"/>
  </r>
  <r>
    <s v="041859893"/>
    <x v="0"/>
    <x v="0"/>
    <x v="0"/>
    <x v="0"/>
    <s v="MAKING PROUD CHOICES"/>
    <s v="Teenage Pregnancy Prevention"/>
    <x v="0"/>
    <x v="16"/>
    <x v="16"/>
    <n v="0"/>
    <x v="14"/>
    <x v="16"/>
  </r>
  <r>
    <s v="041859893"/>
    <x v="0"/>
    <x v="0"/>
    <x v="0"/>
    <x v="0"/>
    <s v="MAKING PROUD CHOICES"/>
    <s v="Teenage Pregnancy Prevention"/>
    <x v="0"/>
    <x v="17"/>
    <x v="17"/>
    <n v="0"/>
    <x v="5"/>
    <x v="17"/>
  </r>
  <r>
    <s v="041859893"/>
    <x v="0"/>
    <x v="0"/>
    <x v="0"/>
    <x v="0"/>
    <s v="MAKING PROUD CHOICES"/>
    <s v="Teenage Pregnancy Prevention"/>
    <x v="0"/>
    <x v="18"/>
    <x v="18"/>
    <n v="0"/>
    <x v="15"/>
    <x v="18"/>
  </r>
  <r>
    <s v="042104054"/>
    <x v="1"/>
    <x v="0"/>
    <x v="0"/>
    <x v="1"/>
    <s v="TEEN CHALLENGE FUND"/>
    <s v="Adolescent Siblings Pregnancy Prevetion"/>
    <x v="0"/>
    <x v="0"/>
    <x v="0"/>
    <n v="0"/>
    <x v="16"/>
    <x v="0"/>
  </r>
  <r>
    <s v="042104054"/>
    <x v="1"/>
    <x v="0"/>
    <x v="0"/>
    <x v="1"/>
    <s v="TEEN CHALLENGE FUND"/>
    <s v="Adolescent Siblings Pregnancy Prevetion"/>
    <x v="0"/>
    <x v="1"/>
    <x v="1"/>
    <n v="0"/>
    <x v="17"/>
    <x v="1"/>
  </r>
  <r>
    <s v="042104054"/>
    <x v="1"/>
    <x v="0"/>
    <x v="0"/>
    <x v="1"/>
    <s v="TEEN CHALLENGE FUND"/>
    <s v="Adolescent Siblings Pregnancy Prevetion"/>
    <x v="0"/>
    <x v="5"/>
    <x v="5"/>
    <n v="0"/>
    <x v="18"/>
    <x v="5"/>
  </r>
  <r>
    <s v="042104054"/>
    <x v="1"/>
    <x v="0"/>
    <x v="0"/>
    <x v="1"/>
    <s v="TEEN CHALLENGE FUND"/>
    <s v="Adolescent Siblings Pregnancy Prevetion"/>
    <x v="0"/>
    <x v="6"/>
    <x v="6"/>
    <n v="0"/>
    <x v="19"/>
    <x v="6"/>
  </r>
  <r>
    <s v="042104054"/>
    <x v="1"/>
    <x v="0"/>
    <x v="0"/>
    <x v="1"/>
    <s v="TEEN CHALLENGE FUND"/>
    <s v="Adolescent Siblings Pregnancy Prevetion"/>
    <x v="0"/>
    <x v="7"/>
    <x v="7"/>
    <n v="0"/>
    <x v="20"/>
    <x v="7"/>
  </r>
  <r>
    <s v="042104054"/>
    <x v="1"/>
    <x v="0"/>
    <x v="0"/>
    <x v="1"/>
    <s v="TEEN CHALLENGE FUND"/>
    <s v="Adolescent Siblings Pregnancy Prevetion"/>
    <x v="0"/>
    <x v="19"/>
    <x v="19"/>
    <n v="0"/>
    <x v="21"/>
    <x v="19"/>
  </r>
  <r>
    <s v="042104054"/>
    <x v="1"/>
    <x v="0"/>
    <x v="0"/>
    <x v="1"/>
    <s v="TEEN CHALLENGE FUND"/>
    <s v="Adolescent Siblings Pregnancy Prevetion"/>
    <x v="0"/>
    <x v="20"/>
    <x v="20"/>
    <n v="0"/>
    <x v="22"/>
    <x v="20"/>
  </r>
  <r>
    <s v="042104054"/>
    <x v="1"/>
    <x v="0"/>
    <x v="0"/>
    <x v="1"/>
    <s v="TEEN CHALLENGE FUND"/>
    <s v="Adolescent Siblings Pregnancy Prevetion"/>
    <x v="0"/>
    <x v="8"/>
    <x v="8"/>
    <n v="0"/>
    <x v="23"/>
    <x v="8"/>
  </r>
  <r>
    <s v="042104054"/>
    <x v="1"/>
    <x v="0"/>
    <x v="0"/>
    <x v="1"/>
    <s v="TEEN CHALLENGE FUND"/>
    <s v="Adolescent Siblings Pregnancy Prevetion"/>
    <x v="0"/>
    <x v="9"/>
    <x v="9"/>
    <n v="0"/>
    <x v="24"/>
    <x v="9"/>
  </r>
  <r>
    <s v="042104054"/>
    <x v="1"/>
    <x v="0"/>
    <x v="0"/>
    <x v="1"/>
    <s v="TEEN CHALLENGE FUND"/>
    <s v="Adolescent Siblings Pregnancy Prevetion"/>
    <x v="0"/>
    <x v="21"/>
    <x v="21"/>
    <n v="0"/>
    <x v="25"/>
    <x v="21"/>
  </r>
  <r>
    <s v="042104054"/>
    <x v="1"/>
    <x v="0"/>
    <x v="0"/>
    <x v="1"/>
    <s v="TEEN CHALLENGE FUND"/>
    <s v="Adolescent Siblings Pregnancy Prevetion"/>
    <x v="0"/>
    <x v="11"/>
    <x v="11"/>
    <n v="0"/>
    <x v="25"/>
    <x v="11"/>
  </r>
  <r>
    <s v="042104054"/>
    <x v="1"/>
    <x v="0"/>
    <x v="0"/>
    <x v="1"/>
    <s v="TEEN CHALLENGE FUND"/>
    <s v="Adolescent Siblings Pregnancy Prevetion"/>
    <x v="0"/>
    <x v="12"/>
    <x v="12"/>
    <n v="0"/>
    <x v="26"/>
    <x v="12"/>
  </r>
  <r>
    <s v="042104054"/>
    <x v="1"/>
    <x v="0"/>
    <x v="0"/>
    <x v="1"/>
    <s v="TEEN CHALLENGE FUND"/>
    <s v="Adolescent Siblings Pregnancy Prevetion"/>
    <x v="0"/>
    <x v="13"/>
    <x v="13"/>
    <n v="0"/>
    <x v="27"/>
    <x v="13"/>
  </r>
  <r>
    <s v="042104054"/>
    <x v="1"/>
    <x v="0"/>
    <x v="0"/>
    <x v="1"/>
    <s v="TEEN CHALLENGE FUND"/>
    <s v="Adolescent Siblings Pregnancy Prevetion"/>
    <x v="0"/>
    <x v="14"/>
    <x v="14"/>
    <n v="0"/>
    <x v="27"/>
    <x v="14"/>
  </r>
  <r>
    <s v="042104054"/>
    <x v="1"/>
    <x v="0"/>
    <x v="0"/>
    <x v="1"/>
    <s v="TEEN CHALLENGE FUND"/>
    <s v="Adolescent Siblings Pregnancy Prevetion"/>
    <x v="0"/>
    <x v="15"/>
    <x v="15"/>
    <n v="0"/>
    <x v="28"/>
    <x v="15"/>
  </r>
  <r>
    <s v="042104054"/>
    <x v="1"/>
    <x v="0"/>
    <x v="0"/>
    <x v="1"/>
    <s v="TEEN CHALLENGE FUND"/>
    <s v="Adolescent Siblings Pregnancy Prevetion"/>
    <x v="0"/>
    <x v="16"/>
    <x v="16"/>
    <n v="0"/>
    <x v="29"/>
    <x v="16"/>
  </r>
  <r>
    <s v="042104054"/>
    <x v="1"/>
    <x v="0"/>
    <x v="0"/>
    <x v="1"/>
    <s v="TEEN CHALLENGE FUND"/>
    <s v="Adolescent Siblings Pregnancy Prevetion"/>
    <x v="0"/>
    <x v="17"/>
    <x v="17"/>
    <n v="0"/>
    <x v="18"/>
    <x v="17"/>
  </r>
  <r>
    <s v="042104054"/>
    <x v="1"/>
    <x v="0"/>
    <x v="0"/>
    <x v="1"/>
    <s v="TEEN CHALLENGE FUND"/>
    <s v="Adolescent Siblings Pregnancy Prevetion"/>
    <x v="0"/>
    <x v="18"/>
    <x v="18"/>
    <n v="0"/>
    <x v="30"/>
    <x v="18"/>
  </r>
  <r>
    <s v="042104250"/>
    <x v="2"/>
    <x v="0"/>
    <x v="1"/>
    <x v="2"/>
    <s v="MIDDLE SCHOOL PROGRAM"/>
    <s v="PREGNANCY PREVENTION"/>
    <x v="0"/>
    <x v="0"/>
    <x v="0"/>
    <n v="0"/>
    <x v="31"/>
    <x v="0"/>
  </r>
  <r>
    <s v="042104250"/>
    <x v="2"/>
    <x v="0"/>
    <x v="1"/>
    <x v="2"/>
    <s v="MIDDLE SCHOOL PROGRAM"/>
    <s v="PREGNANCY PREVENTION"/>
    <x v="0"/>
    <x v="1"/>
    <x v="1"/>
    <n v="0"/>
    <x v="32"/>
    <x v="1"/>
  </r>
  <r>
    <s v="042104250"/>
    <x v="2"/>
    <x v="0"/>
    <x v="1"/>
    <x v="2"/>
    <s v="MIDDLE SCHOOL PROGRAM"/>
    <s v="PREGNANCY PREVENTION"/>
    <x v="0"/>
    <x v="22"/>
    <x v="22"/>
    <n v="0"/>
    <x v="33"/>
    <x v="22"/>
  </r>
  <r>
    <s v="042104250"/>
    <x v="2"/>
    <x v="0"/>
    <x v="1"/>
    <x v="2"/>
    <s v="MIDDLE SCHOOL PROGRAM"/>
    <s v="PREGNANCY PREVENTION"/>
    <x v="0"/>
    <x v="2"/>
    <x v="2"/>
    <n v="0"/>
    <x v="34"/>
    <x v="2"/>
  </r>
  <r>
    <s v="042104250"/>
    <x v="2"/>
    <x v="0"/>
    <x v="1"/>
    <x v="2"/>
    <s v="MIDDLE SCHOOL PROGRAM"/>
    <s v="PREGNANCY PREVENTION"/>
    <x v="0"/>
    <x v="3"/>
    <x v="3"/>
    <n v="0"/>
    <x v="35"/>
    <x v="3"/>
  </r>
  <r>
    <s v="042104250"/>
    <x v="2"/>
    <x v="0"/>
    <x v="1"/>
    <x v="2"/>
    <s v="MIDDLE SCHOOL PROGRAM"/>
    <s v="PREGNANCY PREVENTION"/>
    <x v="0"/>
    <x v="23"/>
    <x v="23"/>
    <n v="0"/>
    <x v="36"/>
    <x v="23"/>
  </r>
  <r>
    <s v="042104250"/>
    <x v="2"/>
    <x v="0"/>
    <x v="1"/>
    <x v="2"/>
    <s v="MIDDLE SCHOOL PROGRAM"/>
    <s v="PREGNANCY PREVENTION"/>
    <x v="0"/>
    <x v="4"/>
    <x v="4"/>
    <n v="0"/>
    <x v="37"/>
    <x v="4"/>
  </r>
  <r>
    <s v="042104250"/>
    <x v="2"/>
    <x v="0"/>
    <x v="1"/>
    <x v="2"/>
    <s v="MIDDLE SCHOOL PROGRAM"/>
    <s v="PREGNANCY PREVENTION"/>
    <x v="0"/>
    <x v="24"/>
    <x v="24"/>
    <n v="0"/>
    <x v="38"/>
    <x v="24"/>
  </r>
  <r>
    <s v="042104250"/>
    <x v="2"/>
    <x v="0"/>
    <x v="1"/>
    <x v="2"/>
    <s v="MIDDLE SCHOOL PROGRAM"/>
    <s v="PREGNANCY PREVENTION"/>
    <x v="0"/>
    <x v="5"/>
    <x v="5"/>
    <n v="0"/>
    <x v="39"/>
    <x v="5"/>
  </r>
  <r>
    <s v="042104250"/>
    <x v="2"/>
    <x v="0"/>
    <x v="1"/>
    <x v="2"/>
    <s v="MIDDLE SCHOOL PROGRAM"/>
    <s v="PREGNANCY PREVENTION"/>
    <x v="0"/>
    <x v="25"/>
    <x v="25"/>
    <n v="0"/>
    <x v="40"/>
    <x v="25"/>
  </r>
  <r>
    <s v="042104250"/>
    <x v="2"/>
    <x v="0"/>
    <x v="1"/>
    <x v="2"/>
    <s v="MIDDLE SCHOOL PROGRAM"/>
    <s v="PREGNANCY PREVENTION"/>
    <x v="0"/>
    <x v="6"/>
    <x v="6"/>
    <n v="0"/>
    <x v="41"/>
    <x v="6"/>
  </r>
  <r>
    <s v="042104250"/>
    <x v="2"/>
    <x v="0"/>
    <x v="1"/>
    <x v="2"/>
    <s v="MIDDLE SCHOOL PROGRAM"/>
    <s v="PREGNANCY PREVENTION"/>
    <x v="0"/>
    <x v="7"/>
    <x v="7"/>
    <n v="0"/>
    <x v="42"/>
    <x v="7"/>
  </r>
  <r>
    <s v="042104250"/>
    <x v="2"/>
    <x v="0"/>
    <x v="1"/>
    <x v="2"/>
    <s v="MIDDLE SCHOOL PROGRAM"/>
    <s v="PREGNANCY PREVENTION"/>
    <x v="0"/>
    <x v="19"/>
    <x v="19"/>
    <n v="0"/>
    <x v="43"/>
    <x v="19"/>
  </r>
  <r>
    <s v="042104250"/>
    <x v="2"/>
    <x v="0"/>
    <x v="1"/>
    <x v="2"/>
    <s v="MIDDLE SCHOOL PROGRAM"/>
    <s v="PREGNANCY PREVENTION"/>
    <x v="0"/>
    <x v="20"/>
    <x v="20"/>
    <n v="0"/>
    <x v="44"/>
    <x v="20"/>
  </r>
  <r>
    <s v="042104250"/>
    <x v="2"/>
    <x v="0"/>
    <x v="1"/>
    <x v="2"/>
    <s v="MIDDLE SCHOOL PROGRAM"/>
    <s v="PREGNANCY PREVENTION"/>
    <x v="0"/>
    <x v="8"/>
    <x v="8"/>
    <n v="0"/>
    <x v="45"/>
    <x v="8"/>
  </r>
  <r>
    <s v="042104250"/>
    <x v="2"/>
    <x v="0"/>
    <x v="1"/>
    <x v="2"/>
    <s v="MIDDLE SCHOOL PROGRAM"/>
    <s v="PREGNANCY PREVENTION"/>
    <x v="0"/>
    <x v="26"/>
    <x v="26"/>
    <n v="0"/>
    <x v="46"/>
    <x v="26"/>
  </r>
  <r>
    <s v="042104250"/>
    <x v="2"/>
    <x v="0"/>
    <x v="1"/>
    <x v="2"/>
    <s v="MIDDLE SCHOOL PROGRAM"/>
    <s v="PREGNANCY PREVENTION"/>
    <x v="0"/>
    <x v="9"/>
    <x v="9"/>
    <n v="0"/>
    <x v="47"/>
    <x v="9"/>
  </r>
  <r>
    <s v="042104250"/>
    <x v="2"/>
    <x v="0"/>
    <x v="1"/>
    <x v="2"/>
    <s v="MIDDLE SCHOOL PROGRAM"/>
    <s v="PREGNANCY PREVENTION"/>
    <x v="0"/>
    <x v="12"/>
    <x v="12"/>
    <n v="0"/>
    <x v="48"/>
    <x v="12"/>
  </r>
  <r>
    <s v="042104250"/>
    <x v="2"/>
    <x v="0"/>
    <x v="1"/>
    <x v="2"/>
    <s v="MIDDLE SCHOOL PROGRAM"/>
    <s v="PREGNANCY PREVENTION"/>
    <x v="0"/>
    <x v="13"/>
    <x v="13"/>
    <n v="0"/>
    <x v="49"/>
    <x v="13"/>
  </r>
  <r>
    <s v="042104250"/>
    <x v="2"/>
    <x v="0"/>
    <x v="1"/>
    <x v="2"/>
    <s v="MIDDLE SCHOOL PROGRAM"/>
    <s v="PREGNANCY PREVENTION"/>
    <x v="0"/>
    <x v="14"/>
    <x v="14"/>
    <n v="0"/>
    <x v="49"/>
    <x v="14"/>
  </r>
  <r>
    <s v="042104250"/>
    <x v="2"/>
    <x v="0"/>
    <x v="1"/>
    <x v="2"/>
    <s v="MIDDLE SCHOOL PROGRAM"/>
    <s v="PREGNANCY PREVENTION"/>
    <x v="0"/>
    <x v="15"/>
    <x v="15"/>
    <n v="0"/>
    <x v="50"/>
    <x v="15"/>
  </r>
  <r>
    <s v="042104250"/>
    <x v="2"/>
    <x v="0"/>
    <x v="1"/>
    <x v="2"/>
    <s v="MIDDLE SCHOOL PROGRAM"/>
    <s v="PREGNANCY PREVENTION"/>
    <x v="0"/>
    <x v="16"/>
    <x v="16"/>
    <n v="0"/>
    <x v="51"/>
    <x v="16"/>
  </r>
  <r>
    <s v="042104250"/>
    <x v="2"/>
    <x v="0"/>
    <x v="1"/>
    <x v="2"/>
    <s v="MIDDLE SCHOOL PROGRAM"/>
    <s v="PREGNANCY PREVENTION"/>
    <x v="0"/>
    <x v="17"/>
    <x v="17"/>
    <n v="0"/>
    <x v="39"/>
    <x v="17"/>
  </r>
  <r>
    <s v="042104250"/>
    <x v="2"/>
    <x v="0"/>
    <x v="1"/>
    <x v="2"/>
    <s v="MIDDLE SCHOOL PROGRAM"/>
    <s v="PREGNANCY PREVENTION"/>
    <x v="0"/>
    <x v="18"/>
    <x v="18"/>
    <n v="0"/>
    <x v="52"/>
    <x v="18"/>
  </r>
  <r>
    <s v="042401111"/>
    <x v="3"/>
    <x v="0"/>
    <x v="1"/>
    <x v="3"/>
    <s v="Teen Pregnancy Prevention"/>
    <s v="Teen Pregnancy"/>
    <x v="0"/>
    <x v="0"/>
    <x v="0"/>
    <n v="0"/>
    <x v="53"/>
    <x v="0"/>
  </r>
  <r>
    <s v="042401111"/>
    <x v="3"/>
    <x v="0"/>
    <x v="1"/>
    <x v="3"/>
    <s v="Teen Pregnancy Prevention"/>
    <s v="Teen Pregnancy"/>
    <x v="0"/>
    <x v="1"/>
    <x v="1"/>
    <n v="0"/>
    <x v="54"/>
    <x v="1"/>
  </r>
  <r>
    <s v="042401111"/>
    <x v="3"/>
    <x v="0"/>
    <x v="1"/>
    <x v="3"/>
    <s v="Teen Pregnancy Prevention"/>
    <s v="Teen Pregnancy"/>
    <x v="0"/>
    <x v="22"/>
    <x v="22"/>
    <n v="0"/>
    <x v="55"/>
    <x v="22"/>
  </r>
  <r>
    <s v="042401111"/>
    <x v="3"/>
    <x v="0"/>
    <x v="1"/>
    <x v="3"/>
    <s v="Teen Pregnancy Prevention"/>
    <s v="Teen Pregnancy"/>
    <x v="0"/>
    <x v="3"/>
    <x v="3"/>
    <n v="0"/>
    <x v="56"/>
    <x v="3"/>
  </r>
  <r>
    <s v="042401111"/>
    <x v="3"/>
    <x v="0"/>
    <x v="1"/>
    <x v="3"/>
    <s v="Teen Pregnancy Prevention"/>
    <s v="Teen Pregnancy"/>
    <x v="0"/>
    <x v="23"/>
    <x v="23"/>
    <n v="0"/>
    <x v="57"/>
    <x v="23"/>
  </r>
  <r>
    <s v="042401111"/>
    <x v="3"/>
    <x v="0"/>
    <x v="1"/>
    <x v="3"/>
    <s v="Teen Pregnancy Prevention"/>
    <s v="Teen Pregnancy"/>
    <x v="0"/>
    <x v="4"/>
    <x v="4"/>
    <n v="0"/>
    <x v="58"/>
    <x v="4"/>
  </r>
  <r>
    <s v="042401111"/>
    <x v="3"/>
    <x v="0"/>
    <x v="1"/>
    <x v="3"/>
    <s v="Teen Pregnancy Prevention"/>
    <s v="Teen Pregnancy"/>
    <x v="0"/>
    <x v="27"/>
    <x v="27"/>
    <n v="0"/>
    <x v="59"/>
    <x v="27"/>
  </r>
  <r>
    <s v="042401111"/>
    <x v="3"/>
    <x v="0"/>
    <x v="1"/>
    <x v="3"/>
    <s v="Teen Pregnancy Prevention"/>
    <s v="Teen Pregnancy"/>
    <x v="0"/>
    <x v="5"/>
    <x v="5"/>
    <n v="0"/>
    <x v="60"/>
    <x v="5"/>
  </r>
  <r>
    <s v="042401111"/>
    <x v="3"/>
    <x v="0"/>
    <x v="1"/>
    <x v="3"/>
    <s v="Teen Pregnancy Prevention"/>
    <s v="Teen Pregnancy"/>
    <x v="0"/>
    <x v="6"/>
    <x v="6"/>
    <n v="0"/>
    <x v="61"/>
    <x v="6"/>
  </r>
  <r>
    <s v="042401111"/>
    <x v="3"/>
    <x v="0"/>
    <x v="1"/>
    <x v="3"/>
    <s v="Teen Pregnancy Prevention"/>
    <s v="Teen Pregnancy"/>
    <x v="0"/>
    <x v="7"/>
    <x v="7"/>
    <n v="0"/>
    <x v="62"/>
    <x v="7"/>
  </r>
  <r>
    <s v="042401111"/>
    <x v="3"/>
    <x v="0"/>
    <x v="1"/>
    <x v="3"/>
    <s v="Teen Pregnancy Prevention"/>
    <s v="Teen Pregnancy"/>
    <x v="0"/>
    <x v="8"/>
    <x v="8"/>
    <n v="0"/>
    <x v="63"/>
    <x v="8"/>
  </r>
  <r>
    <s v="042401111"/>
    <x v="3"/>
    <x v="0"/>
    <x v="1"/>
    <x v="3"/>
    <s v="Teen Pregnancy Prevention"/>
    <s v="Teen Pregnancy"/>
    <x v="0"/>
    <x v="9"/>
    <x v="9"/>
    <n v="0"/>
    <x v="64"/>
    <x v="9"/>
  </r>
  <r>
    <s v="042401111"/>
    <x v="3"/>
    <x v="0"/>
    <x v="1"/>
    <x v="3"/>
    <s v="Teen Pregnancy Prevention"/>
    <s v="Teen Pregnancy"/>
    <x v="0"/>
    <x v="21"/>
    <x v="21"/>
    <n v="0"/>
    <x v="65"/>
    <x v="21"/>
  </r>
  <r>
    <s v="042401111"/>
    <x v="3"/>
    <x v="0"/>
    <x v="1"/>
    <x v="3"/>
    <s v="Teen Pregnancy Prevention"/>
    <s v="Teen Pregnancy"/>
    <x v="0"/>
    <x v="28"/>
    <x v="28"/>
    <n v="0"/>
    <x v="66"/>
    <x v="28"/>
  </r>
  <r>
    <s v="042401111"/>
    <x v="3"/>
    <x v="0"/>
    <x v="1"/>
    <x v="3"/>
    <s v="Teen Pregnancy Prevention"/>
    <s v="Teen Pregnancy"/>
    <x v="0"/>
    <x v="10"/>
    <x v="10"/>
    <n v="0"/>
    <x v="67"/>
    <x v="10"/>
  </r>
  <r>
    <s v="042401111"/>
    <x v="3"/>
    <x v="0"/>
    <x v="1"/>
    <x v="3"/>
    <s v="Teen Pregnancy Prevention"/>
    <s v="Teen Pregnancy"/>
    <x v="0"/>
    <x v="11"/>
    <x v="11"/>
    <n v="0"/>
    <x v="68"/>
    <x v="11"/>
  </r>
  <r>
    <s v="042401111"/>
    <x v="3"/>
    <x v="0"/>
    <x v="1"/>
    <x v="3"/>
    <s v="Teen Pregnancy Prevention"/>
    <s v="Teen Pregnancy"/>
    <x v="0"/>
    <x v="12"/>
    <x v="12"/>
    <n v="0"/>
    <x v="69"/>
    <x v="12"/>
  </r>
  <r>
    <s v="042401111"/>
    <x v="3"/>
    <x v="0"/>
    <x v="1"/>
    <x v="3"/>
    <s v="Teen Pregnancy Prevention"/>
    <s v="Teen Pregnancy"/>
    <x v="0"/>
    <x v="13"/>
    <x v="13"/>
    <n v="0"/>
    <x v="70"/>
    <x v="13"/>
  </r>
  <r>
    <s v="042401111"/>
    <x v="3"/>
    <x v="0"/>
    <x v="1"/>
    <x v="3"/>
    <s v="Teen Pregnancy Prevention"/>
    <s v="Teen Pregnancy"/>
    <x v="0"/>
    <x v="14"/>
    <x v="14"/>
    <n v="0"/>
    <x v="70"/>
    <x v="14"/>
  </r>
  <r>
    <s v="042401111"/>
    <x v="3"/>
    <x v="0"/>
    <x v="1"/>
    <x v="3"/>
    <s v="Teen Pregnancy Prevention"/>
    <s v="Teen Pregnancy"/>
    <x v="0"/>
    <x v="15"/>
    <x v="15"/>
    <n v="0"/>
    <x v="71"/>
    <x v="15"/>
  </r>
  <r>
    <s v="042401111"/>
    <x v="3"/>
    <x v="0"/>
    <x v="1"/>
    <x v="3"/>
    <s v="Teen Pregnancy Prevention"/>
    <s v="Teen Pregnancy"/>
    <x v="0"/>
    <x v="16"/>
    <x v="16"/>
    <n v="0"/>
    <x v="72"/>
    <x v="16"/>
  </r>
  <r>
    <s v="042401111"/>
    <x v="3"/>
    <x v="0"/>
    <x v="1"/>
    <x v="3"/>
    <s v="Teen Pregnancy Prevention"/>
    <s v="Teen Pregnancy"/>
    <x v="0"/>
    <x v="17"/>
    <x v="17"/>
    <n v="0"/>
    <x v="60"/>
    <x v="17"/>
  </r>
  <r>
    <s v="042401111"/>
    <x v="3"/>
    <x v="0"/>
    <x v="1"/>
    <x v="3"/>
    <s v="Teen Pregnancy Prevention"/>
    <s v="Teen Pregnancy"/>
    <x v="0"/>
    <x v="18"/>
    <x v="18"/>
    <n v="0"/>
    <x v="73"/>
    <x v="18"/>
  </r>
  <r>
    <s v="042513817"/>
    <x v="4"/>
    <x v="0"/>
    <x v="0"/>
    <x v="4"/>
    <s v="Teen Pregnancy"/>
    <s v="Teen Pregnancy"/>
    <x v="0"/>
    <x v="0"/>
    <x v="0"/>
    <n v="0"/>
    <x v="74"/>
    <x v="0"/>
  </r>
  <r>
    <s v="042513817"/>
    <x v="4"/>
    <x v="0"/>
    <x v="0"/>
    <x v="4"/>
    <s v="Teen Pregnancy"/>
    <s v="Teen Pregnancy"/>
    <x v="0"/>
    <x v="1"/>
    <x v="1"/>
    <n v="0"/>
    <x v="75"/>
    <x v="1"/>
  </r>
  <r>
    <s v="042513817"/>
    <x v="4"/>
    <x v="0"/>
    <x v="0"/>
    <x v="4"/>
    <s v="Teen Pregnancy"/>
    <s v="Teen Pregnancy"/>
    <x v="0"/>
    <x v="22"/>
    <x v="22"/>
    <n v="0"/>
    <x v="76"/>
    <x v="22"/>
  </r>
  <r>
    <s v="042513817"/>
    <x v="4"/>
    <x v="0"/>
    <x v="0"/>
    <x v="4"/>
    <s v="Teen Pregnancy"/>
    <s v="Teen Pregnancy"/>
    <x v="0"/>
    <x v="3"/>
    <x v="3"/>
    <n v="0"/>
    <x v="77"/>
    <x v="3"/>
  </r>
  <r>
    <s v="042513817"/>
    <x v="4"/>
    <x v="0"/>
    <x v="0"/>
    <x v="4"/>
    <s v="Teen Pregnancy"/>
    <s v="Teen Pregnancy"/>
    <x v="0"/>
    <x v="4"/>
    <x v="4"/>
    <n v="0"/>
    <x v="78"/>
    <x v="4"/>
  </r>
  <r>
    <s v="042513817"/>
    <x v="4"/>
    <x v="0"/>
    <x v="0"/>
    <x v="4"/>
    <s v="Teen Pregnancy"/>
    <s v="Teen Pregnancy"/>
    <x v="0"/>
    <x v="29"/>
    <x v="29"/>
    <n v="0"/>
    <x v="79"/>
    <x v="29"/>
  </r>
  <r>
    <s v="042513817"/>
    <x v="4"/>
    <x v="0"/>
    <x v="0"/>
    <x v="4"/>
    <s v="Teen Pregnancy"/>
    <s v="Teen Pregnancy"/>
    <x v="0"/>
    <x v="6"/>
    <x v="6"/>
    <n v="0"/>
    <x v="80"/>
    <x v="6"/>
  </r>
  <r>
    <s v="042513817"/>
    <x v="4"/>
    <x v="0"/>
    <x v="0"/>
    <x v="4"/>
    <s v="Teen Pregnancy"/>
    <s v="Teen Pregnancy"/>
    <x v="0"/>
    <x v="7"/>
    <x v="7"/>
    <n v="0"/>
    <x v="81"/>
    <x v="7"/>
  </r>
  <r>
    <s v="042513817"/>
    <x v="4"/>
    <x v="0"/>
    <x v="0"/>
    <x v="4"/>
    <s v="Teen Pregnancy"/>
    <s v="Teen Pregnancy"/>
    <x v="0"/>
    <x v="8"/>
    <x v="8"/>
    <n v="0"/>
    <x v="82"/>
    <x v="8"/>
  </r>
  <r>
    <s v="042513817"/>
    <x v="4"/>
    <x v="0"/>
    <x v="0"/>
    <x v="4"/>
    <s v="Teen Pregnancy"/>
    <s v="Teen Pregnancy"/>
    <x v="0"/>
    <x v="9"/>
    <x v="9"/>
    <n v="0"/>
    <x v="83"/>
    <x v="9"/>
  </r>
  <r>
    <s v="042513817"/>
    <x v="4"/>
    <x v="0"/>
    <x v="0"/>
    <x v="4"/>
    <s v="Teen Pregnancy"/>
    <s v="Teen Pregnancy"/>
    <x v="0"/>
    <x v="10"/>
    <x v="10"/>
    <n v="0"/>
    <x v="84"/>
    <x v="10"/>
  </r>
  <r>
    <s v="042513817"/>
    <x v="4"/>
    <x v="0"/>
    <x v="0"/>
    <x v="4"/>
    <s v="Teen Pregnancy"/>
    <s v="Teen Pregnancy"/>
    <x v="0"/>
    <x v="11"/>
    <x v="11"/>
    <n v="0"/>
    <x v="84"/>
    <x v="11"/>
  </r>
  <r>
    <s v="042513817"/>
    <x v="4"/>
    <x v="0"/>
    <x v="0"/>
    <x v="4"/>
    <s v="Teen Pregnancy"/>
    <s v="Teen Pregnancy"/>
    <x v="0"/>
    <x v="12"/>
    <x v="12"/>
    <n v="0"/>
    <x v="85"/>
    <x v="12"/>
  </r>
  <r>
    <s v="042513817"/>
    <x v="4"/>
    <x v="0"/>
    <x v="0"/>
    <x v="4"/>
    <s v="Teen Pregnancy"/>
    <s v="Teen Pregnancy"/>
    <x v="0"/>
    <x v="13"/>
    <x v="13"/>
    <n v="0"/>
    <x v="86"/>
    <x v="13"/>
  </r>
  <r>
    <s v="042513817"/>
    <x v="4"/>
    <x v="0"/>
    <x v="0"/>
    <x v="4"/>
    <s v="Teen Pregnancy"/>
    <s v="Teen Pregnancy"/>
    <x v="0"/>
    <x v="14"/>
    <x v="14"/>
    <n v="0"/>
    <x v="86"/>
    <x v="14"/>
  </r>
  <r>
    <s v="042513817"/>
    <x v="4"/>
    <x v="0"/>
    <x v="0"/>
    <x v="4"/>
    <s v="Teen Pregnancy"/>
    <s v="Teen Pregnancy"/>
    <x v="0"/>
    <x v="15"/>
    <x v="15"/>
    <n v="0"/>
    <x v="87"/>
    <x v="15"/>
  </r>
  <r>
    <s v="042513817"/>
    <x v="4"/>
    <x v="0"/>
    <x v="0"/>
    <x v="4"/>
    <s v="Teen Pregnancy"/>
    <s v="Teen Pregnancy"/>
    <x v="0"/>
    <x v="16"/>
    <x v="16"/>
    <n v="0"/>
    <x v="88"/>
    <x v="16"/>
  </r>
  <r>
    <s v="042513817"/>
    <x v="4"/>
    <x v="0"/>
    <x v="0"/>
    <x v="4"/>
    <s v="Teen Pregnancy"/>
    <s v="Teen Pregnancy"/>
    <x v="0"/>
    <x v="17"/>
    <x v="17"/>
    <n v="0"/>
    <x v="89"/>
    <x v="17"/>
  </r>
  <r>
    <s v="042513817"/>
    <x v="4"/>
    <x v="0"/>
    <x v="0"/>
    <x v="4"/>
    <s v="Teen Pregnancy"/>
    <s v="Teen Pregnancy"/>
    <x v="0"/>
    <x v="18"/>
    <x v="18"/>
    <n v="0"/>
    <x v="90"/>
    <x v="18"/>
  </r>
  <r>
    <s v="042513817"/>
    <x v="4"/>
    <x v="0"/>
    <x v="0"/>
    <x v="4"/>
    <s v="Teen Pregnancy"/>
    <s v="Teen Pregnancy"/>
    <x v="0"/>
    <x v="5"/>
    <x v="5"/>
    <n v="0"/>
    <x v="89"/>
    <x v="5"/>
  </r>
  <r>
    <s v="042609177"/>
    <x v="5"/>
    <x v="0"/>
    <x v="1"/>
    <x v="5"/>
    <s v="Teen Outreach and Prevention"/>
    <s v="Teen Pregnancy Prevention Program"/>
    <x v="0"/>
    <x v="0"/>
    <x v="0"/>
    <n v="0"/>
    <x v="91"/>
    <x v="0"/>
  </r>
  <r>
    <s v="042609177"/>
    <x v="5"/>
    <x v="0"/>
    <x v="1"/>
    <x v="5"/>
    <s v="Teen Outreach and Prevention"/>
    <s v="Teen Pregnancy Prevention Program"/>
    <x v="0"/>
    <x v="1"/>
    <x v="1"/>
    <n v="0"/>
    <x v="92"/>
    <x v="1"/>
  </r>
  <r>
    <s v="042609177"/>
    <x v="5"/>
    <x v="0"/>
    <x v="1"/>
    <x v="5"/>
    <s v="Teen Outreach and Prevention"/>
    <s v="Teen Pregnancy Prevention Program"/>
    <x v="0"/>
    <x v="22"/>
    <x v="22"/>
    <n v="0"/>
    <x v="93"/>
    <x v="22"/>
  </r>
  <r>
    <s v="042609177"/>
    <x v="5"/>
    <x v="0"/>
    <x v="1"/>
    <x v="5"/>
    <s v="Teen Outreach and Prevention"/>
    <s v="Teen Pregnancy Prevention Program"/>
    <x v="0"/>
    <x v="3"/>
    <x v="3"/>
    <n v="0"/>
    <x v="94"/>
    <x v="3"/>
  </r>
  <r>
    <s v="042609177"/>
    <x v="5"/>
    <x v="0"/>
    <x v="1"/>
    <x v="5"/>
    <s v="Teen Outreach and Prevention"/>
    <s v="Teen Pregnancy Prevention Program"/>
    <x v="0"/>
    <x v="23"/>
    <x v="23"/>
    <n v="0"/>
    <x v="95"/>
    <x v="23"/>
  </r>
  <r>
    <s v="042609177"/>
    <x v="5"/>
    <x v="0"/>
    <x v="1"/>
    <x v="5"/>
    <s v="Teen Outreach and Prevention"/>
    <s v="Teen Pregnancy Prevention Program"/>
    <x v="0"/>
    <x v="4"/>
    <x v="4"/>
    <n v="0"/>
    <x v="96"/>
    <x v="4"/>
  </r>
  <r>
    <s v="042609177"/>
    <x v="5"/>
    <x v="0"/>
    <x v="1"/>
    <x v="5"/>
    <s v="Teen Outreach and Prevention"/>
    <s v="Teen Pregnancy Prevention Program"/>
    <x v="0"/>
    <x v="27"/>
    <x v="27"/>
    <n v="0"/>
    <x v="97"/>
    <x v="27"/>
  </r>
  <r>
    <s v="042609177"/>
    <x v="5"/>
    <x v="0"/>
    <x v="1"/>
    <x v="5"/>
    <s v="Teen Outreach and Prevention"/>
    <s v="Teen Pregnancy Prevention Program"/>
    <x v="0"/>
    <x v="5"/>
    <x v="5"/>
    <n v="0"/>
    <x v="98"/>
    <x v="5"/>
  </r>
  <r>
    <s v="042609177"/>
    <x v="5"/>
    <x v="0"/>
    <x v="1"/>
    <x v="5"/>
    <s v="Teen Outreach and Prevention"/>
    <s v="Teen Pregnancy Prevention Program"/>
    <x v="0"/>
    <x v="6"/>
    <x v="6"/>
    <n v="0"/>
    <x v="99"/>
    <x v="6"/>
  </r>
  <r>
    <s v="042609177"/>
    <x v="5"/>
    <x v="0"/>
    <x v="1"/>
    <x v="5"/>
    <s v="Teen Outreach and Prevention"/>
    <s v="Teen Pregnancy Prevention Program"/>
    <x v="0"/>
    <x v="7"/>
    <x v="7"/>
    <n v="0"/>
    <x v="100"/>
    <x v="7"/>
  </r>
  <r>
    <s v="042609177"/>
    <x v="5"/>
    <x v="0"/>
    <x v="1"/>
    <x v="5"/>
    <s v="Teen Outreach and Prevention"/>
    <s v="Teen Pregnancy Prevention Program"/>
    <x v="0"/>
    <x v="8"/>
    <x v="8"/>
    <n v="0"/>
    <x v="101"/>
    <x v="8"/>
  </r>
  <r>
    <s v="042609177"/>
    <x v="5"/>
    <x v="0"/>
    <x v="1"/>
    <x v="5"/>
    <s v="Teen Outreach and Prevention"/>
    <s v="Teen Pregnancy Prevention Program"/>
    <x v="0"/>
    <x v="9"/>
    <x v="9"/>
    <n v="0"/>
    <x v="102"/>
    <x v="9"/>
  </r>
  <r>
    <s v="042609177"/>
    <x v="5"/>
    <x v="0"/>
    <x v="1"/>
    <x v="5"/>
    <s v="Teen Outreach and Prevention"/>
    <s v="Teen Pregnancy Prevention Program"/>
    <x v="0"/>
    <x v="10"/>
    <x v="10"/>
    <n v="0"/>
    <x v="103"/>
    <x v="10"/>
  </r>
  <r>
    <s v="042609177"/>
    <x v="5"/>
    <x v="0"/>
    <x v="1"/>
    <x v="5"/>
    <s v="Teen Outreach and Prevention"/>
    <s v="Teen Pregnancy Prevention Program"/>
    <x v="0"/>
    <x v="30"/>
    <x v="30"/>
    <n v="0"/>
    <x v="104"/>
    <x v="30"/>
  </r>
  <r>
    <s v="042609177"/>
    <x v="5"/>
    <x v="0"/>
    <x v="1"/>
    <x v="5"/>
    <s v="Teen Outreach and Prevention"/>
    <s v="Teen Pregnancy Prevention Program"/>
    <x v="0"/>
    <x v="11"/>
    <x v="11"/>
    <n v="0"/>
    <x v="105"/>
    <x v="11"/>
  </r>
  <r>
    <s v="042609177"/>
    <x v="5"/>
    <x v="0"/>
    <x v="1"/>
    <x v="5"/>
    <s v="Teen Outreach and Prevention"/>
    <s v="Teen Pregnancy Prevention Program"/>
    <x v="0"/>
    <x v="12"/>
    <x v="12"/>
    <n v="0"/>
    <x v="106"/>
    <x v="12"/>
  </r>
  <r>
    <s v="042609177"/>
    <x v="5"/>
    <x v="0"/>
    <x v="1"/>
    <x v="5"/>
    <s v="Teen Outreach and Prevention"/>
    <s v="Teen Pregnancy Prevention Program"/>
    <x v="0"/>
    <x v="13"/>
    <x v="13"/>
    <n v="0"/>
    <x v="107"/>
    <x v="13"/>
  </r>
  <r>
    <s v="042609177"/>
    <x v="5"/>
    <x v="0"/>
    <x v="1"/>
    <x v="5"/>
    <s v="Teen Outreach and Prevention"/>
    <s v="Teen Pregnancy Prevention Program"/>
    <x v="0"/>
    <x v="14"/>
    <x v="14"/>
    <n v="0"/>
    <x v="107"/>
    <x v="14"/>
  </r>
  <r>
    <s v="042609177"/>
    <x v="5"/>
    <x v="0"/>
    <x v="1"/>
    <x v="5"/>
    <s v="Teen Outreach and Prevention"/>
    <s v="Teen Pregnancy Prevention Program"/>
    <x v="0"/>
    <x v="15"/>
    <x v="15"/>
    <n v="0"/>
    <x v="108"/>
    <x v="15"/>
  </r>
  <r>
    <s v="042609177"/>
    <x v="5"/>
    <x v="0"/>
    <x v="1"/>
    <x v="5"/>
    <s v="Teen Outreach and Prevention"/>
    <s v="Teen Pregnancy Prevention Program"/>
    <x v="0"/>
    <x v="16"/>
    <x v="16"/>
    <n v="0"/>
    <x v="109"/>
    <x v="16"/>
  </r>
  <r>
    <s v="042609177"/>
    <x v="5"/>
    <x v="0"/>
    <x v="1"/>
    <x v="5"/>
    <s v="Teen Outreach and Prevention"/>
    <s v="Teen Pregnancy Prevention Program"/>
    <x v="0"/>
    <x v="17"/>
    <x v="17"/>
    <n v="0"/>
    <x v="98"/>
    <x v="17"/>
  </r>
  <r>
    <s v="042609177"/>
    <x v="5"/>
    <x v="0"/>
    <x v="1"/>
    <x v="5"/>
    <s v="Teen Outreach and Prevention"/>
    <s v="Teen Pregnancy Prevention Program"/>
    <x v="0"/>
    <x v="18"/>
    <x v="18"/>
    <n v="0"/>
    <x v="110"/>
    <x v="18"/>
  </r>
  <r>
    <s v="042748244"/>
    <x v="6"/>
    <x v="0"/>
    <x v="1"/>
    <x v="6"/>
    <s v="MIDDLE &amp; HIGH SCHOOL PROGRAMS"/>
    <s v="YOUTH DEVELOPMENT TEENS"/>
    <x v="0"/>
    <x v="0"/>
    <x v="0"/>
    <n v="0"/>
    <x v="111"/>
    <x v="0"/>
  </r>
  <r>
    <s v="042748244"/>
    <x v="6"/>
    <x v="0"/>
    <x v="1"/>
    <x v="6"/>
    <s v="MIDDLE &amp; HIGH SCHOOL PROGRAMS"/>
    <s v="YOUTH DEVELOPMENT TEENS"/>
    <x v="0"/>
    <x v="31"/>
    <x v="31"/>
    <n v="0"/>
    <x v="112"/>
    <x v="31"/>
  </r>
  <r>
    <s v="042748244"/>
    <x v="6"/>
    <x v="0"/>
    <x v="1"/>
    <x v="6"/>
    <s v="MIDDLE &amp; HIGH SCHOOL PROGRAMS"/>
    <s v="YOUTH DEVELOPMENT TEENS"/>
    <x v="0"/>
    <x v="1"/>
    <x v="1"/>
    <n v="0"/>
    <x v="113"/>
    <x v="1"/>
  </r>
  <r>
    <s v="042748244"/>
    <x v="6"/>
    <x v="0"/>
    <x v="1"/>
    <x v="6"/>
    <s v="MIDDLE &amp; HIGH SCHOOL PROGRAMS"/>
    <s v="YOUTH DEVELOPMENT TEENS"/>
    <x v="0"/>
    <x v="22"/>
    <x v="22"/>
    <n v="0"/>
    <x v="114"/>
    <x v="22"/>
  </r>
  <r>
    <s v="042748244"/>
    <x v="6"/>
    <x v="0"/>
    <x v="1"/>
    <x v="6"/>
    <s v="MIDDLE &amp; HIGH SCHOOL PROGRAMS"/>
    <s v="YOUTH DEVELOPMENT TEENS"/>
    <x v="0"/>
    <x v="2"/>
    <x v="2"/>
    <n v="0"/>
    <x v="115"/>
    <x v="2"/>
  </r>
  <r>
    <s v="042748244"/>
    <x v="6"/>
    <x v="0"/>
    <x v="1"/>
    <x v="6"/>
    <s v="MIDDLE &amp; HIGH SCHOOL PROGRAMS"/>
    <s v="YOUTH DEVELOPMENT TEENS"/>
    <x v="0"/>
    <x v="3"/>
    <x v="3"/>
    <n v="0"/>
    <x v="116"/>
    <x v="3"/>
  </r>
  <r>
    <s v="042748244"/>
    <x v="6"/>
    <x v="0"/>
    <x v="1"/>
    <x v="6"/>
    <s v="MIDDLE &amp; HIGH SCHOOL PROGRAMS"/>
    <s v="YOUTH DEVELOPMENT TEENS"/>
    <x v="0"/>
    <x v="23"/>
    <x v="23"/>
    <n v="0"/>
    <x v="117"/>
    <x v="23"/>
  </r>
  <r>
    <s v="042748244"/>
    <x v="6"/>
    <x v="0"/>
    <x v="1"/>
    <x v="6"/>
    <s v="MIDDLE &amp; HIGH SCHOOL PROGRAMS"/>
    <s v="YOUTH DEVELOPMENT TEENS"/>
    <x v="0"/>
    <x v="4"/>
    <x v="4"/>
    <n v="0"/>
    <x v="118"/>
    <x v="4"/>
  </r>
  <r>
    <s v="042748244"/>
    <x v="6"/>
    <x v="0"/>
    <x v="1"/>
    <x v="6"/>
    <s v="MIDDLE &amp; HIGH SCHOOL PROGRAMS"/>
    <s v="YOUTH DEVELOPMENT TEENS"/>
    <x v="0"/>
    <x v="27"/>
    <x v="27"/>
    <n v="0"/>
    <x v="119"/>
    <x v="27"/>
  </r>
  <r>
    <s v="042748244"/>
    <x v="6"/>
    <x v="0"/>
    <x v="1"/>
    <x v="6"/>
    <s v="MIDDLE &amp; HIGH SCHOOL PROGRAMS"/>
    <s v="YOUTH DEVELOPMENT TEENS"/>
    <x v="0"/>
    <x v="5"/>
    <x v="5"/>
    <n v="0"/>
    <x v="120"/>
    <x v="5"/>
  </r>
  <r>
    <s v="042748244"/>
    <x v="6"/>
    <x v="0"/>
    <x v="1"/>
    <x v="6"/>
    <s v="MIDDLE &amp; HIGH SCHOOL PROGRAMS"/>
    <s v="YOUTH DEVELOPMENT TEENS"/>
    <x v="0"/>
    <x v="25"/>
    <x v="25"/>
    <n v="0"/>
    <x v="121"/>
    <x v="25"/>
  </r>
  <r>
    <s v="042748244"/>
    <x v="6"/>
    <x v="0"/>
    <x v="1"/>
    <x v="6"/>
    <s v="MIDDLE &amp; HIGH SCHOOL PROGRAMS"/>
    <s v="YOUTH DEVELOPMENT TEENS"/>
    <x v="0"/>
    <x v="6"/>
    <x v="6"/>
    <n v="0"/>
    <x v="122"/>
    <x v="6"/>
  </r>
  <r>
    <s v="042748244"/>
    <x v="6"/>
    <x v="0"/>
    <x v="1"/>
    <x v="6"/>
    <s v="MIDDLE &amp; HIGH SCHOOL PROGRAMS"/>
    <s v="YOUTH DEVELOPMENT TEENS"/>
    <x v="0"/>
    <x v="20"/>
    <x v="20"/>
    <n v="0"/>
    <x v="123"/>
    <x v="20"/>
  </r>
  <r>
    <s v="042748244"/>
    <x v="6"/>
    <x v="0"/>
    <x v="1"/>
    <x v="6"/>
    <s v="MIDDLE &amp; HIGH SCHOOL PROGRAMS"/>
    <s v="YOUTH DEVELOPMENT TEENS"/>
    <x v="0"/>
    <x v="8"/>
    <x v="8"/>
    <n v="0"/>
    <x v="124"/>
    <x v="8"/>
  </r>
  <r>
    <s v="042748244"/>
    <x v="6"/>
    <x v="0"/>
    <x v="1"/>
    <x v="6"/>
    <s v="MIDDLE &amp; HIGH SCHOOL PROGRAMS"/>
    <s v="YOUTH DEVELOPMENT TEENS"/>
    <x v="0"/>
    <x v="9"/>
    <x v="9"/>
    <n v="0"/>
    <x v="125"/>
    <x v="9"/>
  </r>
  <r>
    <s v="042748244"/>
    <x v="6"/>
    <x v="0"/>
    <x v="1"/>
    <x v="6"/>
    <s v="MIDDLE &amp; HIGH SCHOOL PROGRAMS"/>
    <s v="YOUTH DEVELOPMENT TEENS"/>
    <x v="0"/>
    <x v="21"/>
    <x v="21"/>
    <n v="0"/>
    <x v="126"/>
    <x v="21"/>
  </r>
  <r>
    <s v="042748244"/>
    <x v="6"/>
    <x v="0"/>
    <x v="1"/>
    <x v="6"/>
    <s v="MIDDLE &amp; HIGH SCHOOL PROGRAMS"/>
    <s v="YOUTH DEVELOPMENT TEENS"/>
    <x v="0"/>
    <x v="28"/>
    <x v="28"/>
    <n v="0"/>
    <x v="127"/>
    <x v="28"/>
  </r>
  <r>
    <s v="042748244"/>
    <x v="6"/>
    <x v="0"/>
    <x v="1"/>
    <x v="6"/>
    <s v="MIDDLE &amp; HIGH SCHOOL PROGRAMS"/>
    <s v="YOUTH DEVELOPMENT TEENS"/>
    <x v="0"/>
    <x v="11"/>
    <x v="11"/>
    <n v="0"/>
    <x v="128"/>
    <x v="11"/>
  </r>
  <r>
    <s v="042748244"/>
    <x v="6"/>
    <x v="0"/>
    <x v="1"/>
    <x v="6"/>
    <s v="MIDDLE &amp; HIGH SCHOOL PROGRAMS"/>
    <s v="YOUTH DEVELOPMENT TEENS"/>
    <x v="0"/>
    <x v="12"/>
    <x v="12"/>
    <n v="0"/>
    <x v="129"/>
    <x v="12"/>
  </r>
  <r>
    <s v="042748244"/>
    <x v="6"/>
    <x v="0"/>
    <x v="1"/>
    <x v="6"/>
    <s v="MIDDLE &amp; HIGH SCHOOL PROGRAMS"/>
    <s v="YOUTH DEVELOPMENT TEENS"/>
    <x v="0"/>
    <x v="13"/>
    <x v="13"/>
    <n v="0"/>
    <x v="130"/>
    <x v="13"/>
  </r>
  <r>
    <s v="042748244"/>
    <x v="6"/>
    <x v="0"/>
    <x v="1"/>
    <x v="6"/>
    <s v="MIDDLE &amp; HIGH SCHOOL PROGRAMS"/>
    <s v="YOUTH DEVELOPMENT TEENS"/>
    <x v="0"/>
    <x v="14"/>
    <x v="14"/>
    <n v="0"/>
    <x v="130"/>
    <x v="14"/>
  </r>
  <r>
    <s v="042748244"/>
    <x v="6"/>
    <x v="0"/>
    <x v="1"/>
    <x v="6"/>
    <s v="MIDDLE &amp; HIGH SCHOOL PROGRAMS"/>
    <s v="YOUTH DEVELOPMENT TEENS"/>
    <x v="0"/>
    <x v="15"/>
    <x v="15"/>
    <n v="0"/>
    <x v="131"/>
    <x v="15"/>
  </r>
  <r>
    <s v="042748244"/>
    <x v="6"/>
    <x v="0"/>
    <x v="1"/>
    <x v="6"/>
    <s v="MIDDLE &amp; HIGH SCHOOL PROGRAMS"/>
    <s v="YOUTH DEVELOPMENT TEENS"/>
    <x v="0"/>
    <x v="16"/>
    <x v="16"/>
    <n v="0"/>
    <x v="132"/>
    <x v="16"/>
  </r>
  <r>
    <s v="042748244"/>
    <x v="6"/>
    <x v="0"/>
    <x v="1"/>
    <x v="6"/>
    <s v="MIDDLE &amp; HIGH SCHOOL PROGRAMS"/>
    <s v="YOUTH DEVELOPMENT TEENS"/>
    <x v="0"/>
    <x v="17"/>
    <x v="17"/>
    <n v="0"/>
    <x v="120"/>
    <x v="17"/>
  </r>
  <r>
    <s v="042748244"/>
    <x v="6"/>
    <x v="0"/>
    <x v="1"/>
    <x v="6"/>
    <s v="MIDDLE &amp; HIGH SCHOOL PROGRAMS"/>
    <s v="YOUTH DEVELOPMENT TEENS"/>
    <x v="0"/>
    <x v="18"/>
    <x v="18"/>
    <n v="0"/>
    <x v="133"/>
    <x v="18"/>
  </r>
  <r>
    <s v="042881348"/>
    <x v="7"/>
    <x v="0"/>
    <x v="1"/>
    <x v="0"/>
    <s v="Teen Pregnancy Prevention"/>
    <s v="TEEN CHALLENGE FUND"/>
    <x v="0"/>
    <x v="0"/>
    <x v="0"/>
    <n v="0"/>
    <x v="134"/>
    <x v="0"/>
  </r>
  <r>
    <s v="042881348"/>
    <x v="7"/>
    <x v="0"/>
    <x v="1"/>
    <x v="0"/>
    <s v="Teen Pregnancy Prevention"/>
    <s v="TEEN CHALLENGE FUND"/>
    <x v="0"/>
    <x v="31"/>
    <x v="31"/>
    <n v="0"/>
    <x v="135"/>
    <x v="31"/>
  </r>
  <r>
    <s v="042881348"/>
    <x v="7"/>
    <x v="0"/>
    <x v="1"/>
    <x v="0"/>
    <s v="Teen Pregnancy Prevention"/>
    <s v="TEEN CHALLENGE FUND"/>
    <x v="0"/>
    <x v="1"/>
    <x v="1"/>
    <n v="0"/>
    <x v="136"/>
    <x v="1"/>
  </r>
  <r>
    <s v="042881348"/>
    <x v="7"/>
    <x v="0"/>
    <x v="1"/>
    <x v="0"/>
    <s v="Teen Pregnancy Prevention"/>
    <s v="TEEN CHALLENGE FUND"/>
    <x v="0"/>
    <x v="22"/>
    <x v="22"/>
    <n v="0"/>
    <x v="137"/>
    <x v="22"/>
  </r>
  <r>
    <s v="042881348"/>
    <x v="7"/>
    <x v="0"/>
    <x v="1"/>
    <x v="0"/>
    <s v="Teen Pregnancy Prevention"/>
    <s v="TEEN CHALLENGE FUND"/>
    <x v="0"/>
    <x v="2"/>
    <x v="2"/>
    <n v="0"/>
    <x v="138"/>
    <x v="2"/>
  </r>
  <r>
    <s v="042881348"/>
    <x v="7"/>
    <x v="0"/>
    <x v="1"/>
    <x v="0"/>
    <s v="Teen Pregnancy Prevention"/>
    <s v="TEEN CHALLENGE FUND"/>
    <x v="0"/>
    <x v="4"/>
    <x v="4"/>
    <n v="0"/>
    <x v="139"/>
    <x v="4"/>
  </r>
  <r>
    <s v="042881348"/>
    <x v="7"/>
    <x v="0"/>
    <x v="1"/>
    <x v="0"/>
    <s v="Teen Pregnancy Prevention"/>
    <s v="TEEN CHALLENGE FUND"/>
    <x v="0"/>
    <x v="29"/>
    <x v="29"/>
    <n v="0"/>
    <x v="140"/>
    <x v="29"/>
  </r>
  <r>
    <s v="042881348"/>
    <x v="7"/>
    <x v="0"/>
    <x v="1"/>
    <x v="0"/>
    <s v="Teen Pregnancy Prevention"/>
    <s v="TEEN CHALLENGE FUND"/>
    <x v="0"/>
    <x v="6"/>
    <x v="6"/>
    <n v="0"/>
    <x v="141"/>
    <x v="6"/>
  </r>
  <r>
    <s v="042881348"/>
    <x v="7"/>
    <x v="0"/>
    <x v="1"/>
    <x v="0"/>
    <s v="Teen Pregnancy Prevention"/>
    <s v="TEEN CHALLENGE FUND"/>
    <x v="0"/>
    <x v="7"/>
    <x v="7"/>
    <n v="0"/>
    <x v="142"/>
    <x v="7"/>
  </r>
  <r>
    <s v="042881348"/>
    <x v="7"/>
    <x v="0"/>
    <x v="1"/>
    <x v="0"/>
    <s v="Teen Pregnancy Prevention"/>
    <s v="TEEN CHALLENGE FUND"/>
    <x v="0"/>
    <x v="8"/>
    <x v="8"/>
    <n v="0"/>
    <x v="143"/>
    <x v="8"/>
  </r>
  <r>
    <s v="042881348"/>
    <x v="7"/>
    <x v="0"/>
    <x v="1"/>
    <x v="0"/>
    <s v="Teen Pregnancy Prevention"/>
    <s v="TEEN CHALLENGE FUND"/>
    <x v="0"/>
    <x v="9"/>
    <x v="9"/>
    <n v="0"/>
    <x v="144"/>
    <x v="9"/>
  </r>
  <r>
    <s v="042881348"/>
    <x v="7"/>
    <x v="0"/>
    <x v="1"/>
    <x v="0"/>
    <s v="Teen Pregnancy Prevention"/>
    <s v="TEEN CHALLENGE FUND"/>
    <x v="0"/>
    <x v="21"/>
    <x v="21"/>
    <n v="0"/>
    <x v="65"/>
    <x v="21"/>
  </r>
  <r>
    <s v="042881348"/>
    <x v="7"/>
    <x v="0"/>
    <x v="1"/>
    <x v="0"/>
    <s v="Teen Pregnancy Prevention"/>
    <s v="TEEN CHALLENGE FUND"/>
    <x v="0"/>
    <x v="11"/>
    <x v="11"/>
    <n v="0"/>
    <x v="65"/>
    <x v="11"/>
  </r>
  <r>
    <s v="042881348"/>
    <x v="7"/>
    <x v="0"/>
    <x v="1"/>
    <x v="0"/>
    <s v="Teen Pregnancy Prevention"/>
    <s v="TEEN CHALLENGE FUND"/>
    <x v="0"/>
    <x v="12"/>
    <x v="12"/>
    <n v="0"/>
    <x v="145"/>
    <x v="12"/>
  </r>
  <r>
    <s v="042881348"/>
    <x v="7"/>
    <x v="0"/>
    <x v="1"/>
    <x v="0"/>
    <s v="Teen Pregnancy Prevention"/>
    <s v="TEEN CHALLENGE FUND"/>
    <x v="0"/>
    <x v="13"/>
    <x v="13"/>
    <n v="0"/>
    <x v="146"/>
    <x v="13"/>
  </r>
  <r>
    <s v="042881348"/>
    <x v="7"/>
    <x v="0"/>
    <x v="1"/>
    <x v="0"/>
    <s v="Teen Pregnancy Prevention"/>
    <s v="TEEN CHALLENGE FUND"/>
    <x v="0"/>
    <x v="32"/>
    <x v="32"/>
    <n v="0"/>
    <x v="147"/>
    <x v="32"/>
  </r>
  <r>
    <s v="042881348"/>
    <x v="7"/>
    <x v="0"/>
    <x v="1"/>
    <x v="0"/>
    <s v="Teen Pregnancy Prevention"/>
    <s v="TEEN CHALLENGE FUND"/>
    <x v="0"/>
    <x v="14"/>
    <x v="14"/>
    <n v="0"/>
    <x v="148"/>
    <x v="14"/>
  </r>
  <r>
    <s v="042881348"/>
    <x v="7"/>
    <x v="0"/>
    <x v="1"/>
    <x v="0"/>
    <s v="Teen Pregnancy Prevention"/>
    <s v="TEEN CHALLENGE FUND"/>
    <x v="0"/>
    <x v="15"/>
    <x v="15"/>
    <n v="0"/>
    <x v="149"/>
    <x v="15"/>
  </r>
  <r>
    <s v="042881348"/>
    <x v="7"/>
    <x v="0"/>
    <x v="1"/>
    <x v="0"/>
    <s v="Teen Pregnancy Prevention"/>
    <s v="TEEN CHALLENGE FUND"/>
    <x v="0"/>
    <x v="16"/>
    <x v="16"/>
    <n v="0"/>
    <x v="150"/>
    <x v="16"/>
  </r>
  <r>
    <s v="042881348"/>
    <x v="7"/>
    <x v="0"/>
    <x v="1"/>
    <x v="0"/>
    <s v="Teen Pregnancy Prevention"/>
    <s v="TEEN CHALLENGE FUND"/>
    <x v="0"/>
    <x v="17"/>
    <x v="17"/>
    <n v="0"/>
    <x v="151"/>
    <x v="17"/>
  </r>
  <r>
    <s v="042881348"/>
    <x v="7"/>
    <x v="0"/>
    <x v="1"/>
    <x v="0"/>
    <s v="Teen Pregnancy Prevention"/>
    <s v="TEEN CHALLENGE FUND"/>
    <x v="0"/>
    <x v="18"/>
    <x v="18"/>
    <n v="0"/>
    <x v="152"/>
    <x v="18"/>
  </r>
  <r>
    <s v="042881348"/>
    <x v="7"/>
    <x v="0"/>
    <x v="1"/>
    <x v="0"/>
    <s v="Teen Pregnancy Prevention"/>
    <s v="TEEN CHALLENGE FUND"/>
    <x v="0"/>
    <x v="5"/>
    <x v="5"/>
    <n v="0"/>
    <x v="151"/>
    <x v="5"/>
  </r>
  <r>
    <s v="046134724"/>
    <x v="8"/>
    <x v="0"/>
    <x v="0"/>
    <x v="7"/>
    <s v="Teen Pregnancy Prevention"/>
    <s v="Science-based teen pregnancy prevention"/>
    <x v="0"/>
    <x v="0"/>
    <x v="0"/>
    <n v="0"/>
    <x v="153"/>
    <x v="0"/>
  </r>
  <r>
    <s v="046134724"/>
    <x v="8"/>
    <x v="0"/>
    <x v="0"/>
    <x v="7"/>
    <s v="Teen Pregnancy Prevention"/>
    <s v="Science-based teen pregnancy prevention"/>
    <x v="0"/>
    <x v="31"/>
    <x v="31"/>
    <n v="0"/>
    <x v="154"/>
    <x v="31"/>
  </r>
  <r>
    <s v="046134724"/>
    <x v="8"/>
    <x v="0"/>
    <x v="0"/>
    <x v="7"/>
    <s v="Teen Pregnancy Prevention"/>
    <s v="Science-based teen pregnancy prevention"/>
    <x v="0"/>
    <x v="1"/>
    <x v="1"/>
    <n v="0"/>
    <x v="155"/>
    <x v="1"/>
  </r>
  <r>
    <s v="046134724"/>
    <x v="8"/>
    <x v="0"/>
    <x v="0"/>
    <x v="7"/>
    <s v="Teen Pregnancy Prevention"/>
    <s v="Science-based teen pregnancy prevention"/>
    <x v="0"/>
    <x v="22"/>
    <x v="22"/>
    <n v="0"/>
    <x v="156"/>
    <x v="22"/>
  </r>
  <r>
    <s v="046134724"/>
    <x v="8"/>
    <x v="0"/>
    <x v="0"/>
    <x v="7"/>
    <s v="Teen Pregnancy Prevention"/>
    <s v="Science-based teen pregnancy prevention"/>
    <x v="0"/>
    <x v="3"/>
    <x v="3"/>
    <n v="0"/>
    <x v="157"/>
    <x v="3"/>
  </r>
  <r>
    <s v="046134724"/>
    <x v="8"/>
    <x v="0"/>
    <x v="0"/>
    <x v="7"/>
    <s v="Teen Pregnancy Prevention"/>
    <s v="Science-based teen pregnancy prevention"/>
    <x v="0"/>
    <x v="23"/>
    <x v="23"/>
    <n v="0"/>
    <x v="97"/>
    <x v="23"/>
  </r>
  <r>
    <s v="046134724"/>
    <x v="8"/>
    <x v="0"/>
    <x v="0"/>
    <x v="7"/>
    <s v="Teen Pregnancy Prevention"/>
    <s v="Science-based teen pregnancy prevention"/>
    <x v="0"/>
    <x v="4"/>
    <x v="4"/>
    <n v="0"/>
    <x v="158"/>
    <x v="4"/>
  </r>
  <r>
    <s v="046134724"/>
    <x v="8"/>
    <x v="0"/>
    <x v="0"/>
    <x v="7"/>
    <s v="Teen Pregnancy Prevention"/>
    <s v="Science-based teen pregnancy prevention"/>
    <x v="0"/>
    <x v="5"/>
    <x v="5"/>
    <n v="0"/>
    <x v="159"/>
    <x v="5"/>
  </r>
  <r>
    <s v="046134724"/>
    <x v="8"/>
    <x v="0"/>
    <x v="0"/>
    <x v="7"/>
    <s v="Teen Pregnancy Prevention"/>
    <s v="Science-based teen pregnancy prevention"/>
    <x v="0"/>
    <x v="25"/>
    <x v="25"/>
    <n v="0"/>
    <x v="160"/>
    <x v="25"/>
  </r>
  <r>
    <s v="046134724"/>
    <x v="8"/>
    <x v="0"/>
    <x v="0"/>
    <x v="7"/>
    <s v="Teen Pregnancy Prevention"/>
    <s v="Science-based teen pregnancy prevention"/>
    <x v="0"/>
    <x v="29"/>
    <x v="29"/>
    <n v="0"/>
    <x v="161"/>
    <x v="29"/>
  </r>
  <r>
    <s v="046134724"/>
    <x v="8"/>
    <x v="0"/>
    <x v="0"/>
    <x v="7"/>
    <s v="Teen Pregnancy Prevention"/>
    <s v="Science-based teen pregnancy prevention"/>
    <x v="0"/>
    <x v="6"/>
    <x v="6"/>
    <n v="0"/>
    <x v="162"/>
    <x v="6"/>
  </r>
  <r>
    <s v="046134724"/>
    <x v="8"/>
    <x v="0"/>
    <x v="0"/>
    <x v="7"/>
    <s v="Teen Pregnancy Prevention"/>
    <s v="Science-based teen pregnancy prevention"/>
    <x v="0"/>
    <x v="7"/>
    <x v="7"/>
    <n v="0"/>
    <x v="163"/>
    <x v="7"/>
  </r>
  <r>
    <s v="046134724"/>
    <x v="8"/>
    <x v="0"/>
    <x v="0"/>
    <x v="7"/>
    <s v="Teen Pregnancy Prevention"/>
    <s v="Science-based teen pregnancy prevention"/>
    <x v="0"/>
    <x v="8"/>
    <x v="8"/>
    <n v="0"/>
    <x v="164"/>
    <x v="8"/>
  </r>
  <r>
    <s v="046134724"/>
    <x v="8"/>
    <x v="0"/>
    <x v="0"/>
    <x v="7"/>
    <s v="Teen Pregnancy Prevention"/>
    <s v="Science-based teen pregnancy prevention"/>
    <x v="0"/>
    <x v="9"/>
    <x v="9"/>
    <n v="0"/>
    <x v="165"/>
    <x v="9"/>
  </r>
  <r>
    <s v="046134724"/>
    <x v="8"/>
    <x v="0"/>
    <x v="0"/>
    <x v="7"/>
    <s v="Teen Pregnancy Prevention"/>
    <s v="Science-based teen pregnancy prevention"/>
    <x v="0"/>
    <x v="33"/>
    <x v="33"/>
    <n v="0"/>
    <x v="166"/>
    <x v="33"/>
  </r>
  <r>
    <s v="046134724"/>
    <x v="8"/>
    <x v="0"/>
    <x v="0"/>
    <x v="7"/>
    <s v="Teen Pregnancy Prevention"/>
    <s v="Science-based teen pregnancy prevention"/>
    <x v="0"/>
    <x v="10"/>
    <x v="10"/>
    <n v="0"/>
    <x v="167"/>
    <x v="10"/>
  </r>
  <r>
    <s v="046134724"/>
    <x v="8"/>
    <x v="0"/>
    <x v="0"/>
    <x v="7"/>
    <s v="Teen Pregnancy Prevention"/>
    <s v="Science-based teen pregnancy prevention"/>
    <x v="0"/>
    <x v="34"/>
    <x v="34"/>
    <n v="0"/>
    <x v="168"/>
    <x v="34"/>
  </r>
  <r>
    <s v="046134724"/>
    <x v="8"/>
    <x v="0"/>
    <x v="0"/>
    <x v="7"/>
    <s v="Teen Pregnancy Prevention"/>
    <s v="Science-based teen pregnancy prevention"/>
    <x v="0"/>
    <x v="11"/>
    <x v="11"/>
    <n v="0"/>
    <x v="167"/>
    <x v="11"/>
  </r>
  <r>
    <s v="046134724"/>
    <x v="8"/>
    <x v="0"/>
    <x v="0"/>
    <x v="7"/>
    <s v="Teen Pregnancy Prevention"/>
    <s v="Science-based teen pregnancy prevention"/>
    <x v="0"/>
    <x v="12"/>
    <x v="12"/>
    <n v="0"/>
    <x v="169"/>
    <x v="12"/>
  </r>
  <r>
    <s v="046134724"/>
    <x v="8"/>
    <x v="0"/>
    <x v="0"/>
    <x v="7"/>
    <s v="Teen Pregnancy Prevention"/>
    <s v="Science-based teen pregnancy prevention"/>
    <x v="0"/>
    <x v="13"/>
    <x v="13"/>
    <n v="0"/>
    <x v="170"/>
    <x v="13"/>
  </r>
  <r>
    <s v="046134724"/>
    <x v="8"/>
    <x v="0"/>
    <x v="0"/>
    <x v="7"/>
    <s v="Teen Pregnancy Prevention"/>
    <s v="Science-based teen pregnancy prevention"/>
    <x v="0"/>
    <x v="35"/>
    <x v="35"/>
    <n v="0"/>
    <x v="171"/>
    <x v="35"/>
  </r>
  <r>
    <s v="046134724"/>
    <x v="8"/>
    <x v="0"/>
    <x v="0"/>
    <x v="7"/>
    <s v="Teen Pregnancy Prevention"/>
    <s v="Science-based teen pregnancy prevention"/>
    <x v="0"/>
    <x v="14"/>
    <x v="14"/>
    <n v="0"/>
    <x v="172"/>
    <x v="14"/>
  </r>
  <r>
    <s v="046134724"/>
    <x v="8"/>
    <x v="0"/>
    <x v="0"/>
    <x v="7"/>
    <s v="Teen Pregnancy Prevention"/>
    <s v="Science-based teen pregnancy prevention"/>
    <x v="0"/>
    <x v="15"/>
    <x v="15"/>
    <n v="0"/>
    <x v="173"/>
    <x v="15"/>
  </r>
  <r>
    <s v="046134724"/>
    <x v="8"/>
    <x v="0"/>
    <x v="0"/>
    <x v="7"/>
    <s v="Teen Pregnancy Prevention"/>
    <s v="Science-based teen pregnancy prevention"/>
    <x v="0"/>
    <x v="16"/>
    <x v="16"/>
    <n v="0"/>
    <x v="174"/>
    <x v="16"/>
  </r>
  <r>
    <s v="046134724"/>
    <x v="8"/>
    <x v="0"/>
    <x v="0"/>
    <x v="7"/>
    <s v="Teen Pregnancy Prevention"/>
    <s v="Science-based teen pregnancy prevention"/>
    <x v="0"/>
    <x v="36"/>
    <x v="36"/>
    <n v="0"/>
    <x v="175"/>
    <x v="36"/>
  </r>
  <r>
    <s v="046134724"/>
    <x v="8"/>
    <x v="0"/>
    <x v="0"/>
    <x v="7"/>
    <s v="Teen Pregnancy Prevention"/>
    <s v="Science-based teen pregnancy prevention"/>
    <x v="0"/>
    <x v="17"/>
    <x v="17"/>
    <n v="0"/>
    <x v="176"/>
    <x v="17"/>
  </r>
  <r>
    <s v="046134724"/>
    <x v="8"/>
    <x v="0"/>
    <x v="0"/>
    <x v="7"/>
    <s v="Teen Pregnancy Prevention"/>
    <s v="Science-based teen pregnancy prevention"/>
    <x v="0"/>
    <x v="18"/>
    <x v="18"/>
    <n v="0"/>
    <x v="177"/>
    <x v="18"/>
  </r>
  <r>
    <s v="222592333"/>
    <x v="9"/>
    <x v="0"/>
    <x v="0"/>
    <x v="8"/>
    <s v="Responsible Attitudes towards Pregnancy Prevention"/>
    <s v="Adolescent pregnancy prevention"/>
    <x v="0"/>
    <x v="1"/>
    <x v="1"/>
    <n v="0"/>
    <x v="178"/>
    <x v="1"/>
  </r>
  <r>
    <s v="222592333"/>
    <x v="9"/>
    <x v="0"/>
    <x v="0"/>
    <x v="8"/>
    <s v="Responsible Attitudes towards Pregnancy Prevention"/>
    <s v="Adolescent pregnancy prevention"/>
    <x v="0"/>
    <x v="2"/>
    <x v="2"/>
    <n v="0"/>
    <x v="179"/>
    <x v="2"/>
  </r>
  <r>
    <s v="222592333"/>
    <x v="9"/>
    <x v="0"/>
    <x v="0"/>
    <x v="8"/>
    <s v="Responsible Attitudes towards Pregnancy Prevention"/>
    <s v="Adolescent pregnancy prevention"/>
    <x v="0"/>
    <x v="4"/>
    <x v="4"/>
    <n v="0"/>
    <x v="179"/>
    <x v="4"/>
  </r>
  <r>
    <s v="222592333"/>
    <x v="9"/>
    <x v="0"/>
    <x v="0"/>
    <x v="8"/>
    <s v="Responsible Attitudes towards Pregnancy Prevention"/>
    <s v="Adolescent pregnancy prevention"/>
    <x v="0"/>
    <x v="25"/>
    <x v="25"/>
    <n v="0"/>
    <x v="180"/>
    <x v="25"/>
  </r>
  <r>
    <s v="222592333"/>
    <x v="9"/>
    <x v="0"/>
    <x v="0"/>
    <x v="8"/>
    <s v="Responsible Attitudes towards Pregnancy Prevention"/>
    <s v="Adolescent pregnancy prevention"/>
    <x v="0"/>
    <x v="6"/>
    <x v="6"/>
    <n v="0"/>
    <x v="81"/>
    <x v="6"/>
  </r>
  <r>
    <s v="222592333"/>
    <x v="9"/>
    <x v="0"/>
    <x v="0"/>
    <x v="8"/>
    <s v="Responsible Attitudes towards Pregnancy Prevention"/>
    <s v="Adolescent pregnancy prevention"/>
    <x v="0"/>
    <x v="7"/>
    <x v="7"/>
    <n v="0"/>
    <x v="79"/>
    <x v="7"/>
  </r>
  <r>
    <s v="222592333"/>
    <x v="9"/>
    <x v="0"/>
    <x v="0"/>
    <x v="8"/>
    <s v="Responsible Attitudes towards Pregnancy Prevention"/>
    <s v="Adolescent pregnancy prevention"/>
    <x v="0"/>
    <x v="19"/>
    <x v="19"/>
    <n v="0"/>
    <x v="77"/>
    <x v="19"/>
  </r>
  <r>
    <s v="222592333"/>
    <x v="9"/>
    <x v="0"/>
    <x v="0"/>
    <x v="8"/>
    <s v="Responsible Attitudes towards Pregnancy Prevention"/>
    <s v="Adolescent pregnancy prevention"/>
    <x v="0"/>
    <x v="8"/>
    <x v="8"/>
    <n v="0"/>
    <x v="181"/>
    <x v="8"/>
  </r>
  <r>
    <s v="222592333"/>
    <x v="9"/>
    <x v="0"/>
    <x v="0"/>
    <x v="8"/>
    <s v="Responsible Attitudes towards Pregnancy Prevention"/>
    <s v="Adolescent pregnancy prevention"/>
    <x v="0"/>
    <x v="9"/>
    <x v="9"/>
    <n v="0"/>
    <x v="182"/>
    <x v="9"/>
  </r>
  <r>
    <s v="222592333"/>
    <x v="9"/>
    <x v="0"/>
    <x v="0"/>
    <x v="8"/>
    <s v="Responsible Attitudes towards Pregnancy Prevention"/>
    <s v="Adolescent pregnancy prevention"/>
    <x v="0"/>
    <x v="28"/>
    <x v="28"/>
    <n v="0"/>
    <x v="183"/>
    <x v="28"/>
  </r>
  <r>
    <s v="222592333"/>
    <x v="9"/>
    <x v="0"/>
    <x v="0"/>
    <x v="8"/>
    <s v="Responsible Attitudes towards Pregnancy Prevention"/>
    <s v="Adolescent pregnancy prevention"/>
    <x v="0"/>
    <x v="11"/>
    <x v="11"/>
    <n v="0"/>
    <x v="183"/>
    <x v="11"/>
  </r>
  <r>
    <s v="222592333"/>
    <x v="9"/>
    <x v="0"/>
    <x v="0"/>
    <x v="8"/>
    <s v="Responsible Attitudes towards Pregnancy Prevention"/>
    <s v="Adolescent pregnancy prevention"/>
    <x v="0"/>
    <x v="12"/>
    <x v="12"/>
    <n v="0"/>
    <x v="184"/>
    <x v="12"/>
  </r>
  <r>
    <s v="222592333"/>
    <x v="9"/>
    <x v="0"/>
    <x v="0"/>
    <x v="8"/>
    <s v="Responsible Attitudes towards Pregnancy Prevention"/>
    <s v="Adolescent pregnancy prevention"/>
    <x v="0"/>
    <x v="13"/>
    <x v="13"/>
    <n v="0"/>
    <x v="185"/>
    <x v="13"/>
  </r>
  <r>
    <s v="222592333"/>
    <x v="9"/>
    <x v="0"/>
    <x v="0"/>
    <x v="8"/>
    <s v="Responsible Attitudes towards Pregnancy Prevention"/>
    <s v="Adolescent pregnancy prevention"/>
    <x v="0"/>
    <x v="14"/>
    <x v="14"/>
    <n v="0"/>
    <x v="185"/>
    <x v="14"/>
  </r>
  <r>
    <s v="222592333"/>
    <x v="9"/>
    <x v="0"/>
    <x v="0"/>
    <x v="8"/>
    <s v="Responsible Attitudes towards Pregnancy Prevention"/>
    <s v="Adolescent pregnancy prevention"/>
    <x v="0"/>
    <x v="15"/>
    <x v="15"/>
    <n v="0"/>
    <x v="186"/>
    <x v="15"/>
  </r>
  <r>
    <s v="222592333"/>
    <x v="9"/>
    <x v="0"/>
    <x v="0"/>
    <x v="8"/>
    <s v="Responsible Attitudes towards Pregnancy Prevention"/>
    <s v="Adolescent pregnancy prevention"/>
    <x v="0"/>
    <x v="16"/>
    <x v="16"/>
    <n v="0"/>
    <x v="187"/>
    <x v="16"/>
  </r>
  <r>
    <s v="222592333"/>
    <x v="9"/>
    <x v="0"/>
    <x v="0"/>
    <x v="8"/>
    <s v="Responsible Attitudes towards Pregnancy Prevention"/>
    <s v="Adolescent pregnancy prevention"/>
    <x v="0"/>
    <x v="5"/>
    <x v="5"/>
    <n v="0"/>
    <x v="178"/>
    <x v="5"/>
  </r>
  <r>
    <s v="222592333"/>
    <x v="9"/>
    <x v="0"/>
    <x v="0"/>
    <x v="8"/>
    <s v="Responsible Attitudes towards Pregnancy Prevention"/>
    <s v="Adolescent pregnancy prevention"/>
    <x v="0"/>
    <x v="17"/>
    <x v="17"/>
    <n v="0"/>
    <x v="178"/>
    <x v="17"/>
  </r>
  <r>
    <s v="223223641"/>
    <x v="10"/>
    <x v="0"/>
    <x v="1"/>
    <x v="9"/>
    <s v="Teen Pregnancy Prevention"/>
    <s v="Teen Pregnancy Prevention"/>
    <x v="0"/>
    <x v="26"/>
    <x v="26"/>
    <n v="0"/>
    <x v="188"/>
    <x v="26"/>
  </r>
  <r>
    <s v="223223641"/>
    <x v="10"/>
    <x v="0"/>
    <x v="1"/>
    <x v="9"/>
    <s v="Teen Pregnancy Prevention"/>
    <s v="Teen Pregnancy Prevention"/>
    <x v="0"/>
    <x v="9"/>
    <x v="9"/>
    <n v="0"/>
    <x v="189"/>
    <x v="9"/>
  </r>
  <r>
    <s v="223223641"/>
    <x v="10"/>
    <x v="0"/>
    <x v="1"/>
    <x v="9"/>
    <s v="Teen Pregnancy Prevention"/>
    <s v="Teen Pregnancy Prevention"/>
    <x v="0"/>
    <x v="30"/>
    <x v="30"/>
    <n v="0"/>
    <x v="190"/>
    <x v="30"/>
  </r>
  <r>
    <s v="223223641"/>
    <x v="10"/>
    <x v="0"/>
    <x v="1"/>
    <x v="9"/>
    <s v="Teen Pregnancy Prevention"/>
    <s v="Teen Pregnancy Prevention"/>
    <x v="0"/>
    <x v="11"/>
    <x v="11"/>
    <n v="0"/>
    <x v="190"/>
    <x v="11"/>
  </r>
  <r>
    <s v="223223641"/>
    <x v="10"/>
    <x v="0"/>
    <x v="1"/>
    <x v="9"/>
    <s v="Teen Pregnancy Prevention"/>
    <s v="Teen Pregnancy Prevention"/>
    <x v="0"/>
    <x v="12"/>
    <x v="12"/>
    <n v="0"/>
    <x v="191"/>
    <x v="12"/>
  </r>
  <r>
    <s v="223223641"/>
    <x v="10"/>
    <x v="0"/>
    <x v="1"/>
    <x v="9"/>
    <s v="Teen Pregnancy Prevention"/>
    <s v="Teen Pregnancy Prevention"/>
    <x v="0"/>
    <x v="13"/>
    <x v="13"/>
    <n v="0"/>
    <x v="192"/>
    <x v="13"/>
  </r>
  <r>
    <s v="223223641"/>
    <x v="10"/>
    <x v="0"/>
    <x v="1"/>
    <x v="9"/>
    <s v="Teen Pregnancy Prevention"/>
    <s v="Teen Pregnancy Prevention"/>
    <x v="0"/>
    <x v="14"/>
    <x v="14"/>
    <n v="0"/>
    <x v="192"/>
    <x v="14"/>
  </r>
  <r>
    <s v="223223641"/>
    <x v="10"/>
    <x v="0"/>
    <x v="1"/>
    <x v="9"/>
    <s v="Teen Pregnancy Prevention"/>
    <s v="Teen Pregnancy Prevention"/>
    <x v="0"/>
    <x v="15"/>
    <x v="15"/>
    <n v="0"/>
    <x v="193"/>
    <x v="15"/>
  </r>
  <r>
    <s v="223223641"/>
    <x v="10"/>
    <x v="0"/>
    <x v="1"/>
    <x v="9"/>
    <s v="Teen Pregnancy Prevention"/>
    <s v="Teen Pregnancy Prevention"/>
    <x v="0"/>
    <x v="16"/>
    <x v="16"/>
    <n v="0"/>
    <x v="194"/>
    <x v="16"/>
  </r>
  <r>
    <s v="223223641"/>
    <x v="10"/>
    <x v="0"/>
    <x v="1"/>
    <x v="9"/>
    <s v="Teen Pregnancy Prevention"/>
    <s v="Teen Pregnancy Prevention"/>
    <x v="0"/>
    <x v="0"/>
    <x v="0"/>
    <n v="0"/>
    <x v="195"/>
    <x v="0"/>
  </r>
  <r>
    <s v="223223641"/>
    <x v="10"/>
    <x v="0"/>
    <x v="1"/>
    <x v="9"/>
    <s v="Teen Pregnancy Prevention"/>
    <s v="Teen Pregnancy Prevention"/>
    <x v="0"/>
    <x v="1"/>
    <x v="1"/>
    <n v="0"/>
    <x v="196"/>
    <x v="1"/>
  </r>
  <r>
    <s v="223223641"/>
    <x v="10"/>
    <x v="0"/>
    <x v="1"/>
    <x v="9"/>
    <s v="Teen Pregnancy Prevention"/>
    <s v="Teen Pregnancy Prevention"/>
    <x v="0"/>
    <x v="2"/>
    <x v="2"/>
    <n v="0"/>
    <x v="197"/>
    <x v="2"/>
  </r>
  <r>
    <s v="223223641"/>
    <x v="10"/>
    <x v="0"/>
    <x v="1"/>
    <x v="9"/>
    <s v="Teen Pregnancy Prevention"/>
    <s v="Teen Pregnancy Prevention"/>
    <x v="0"/>
    <x v="3"/>
    <x v="3"/>
    <n v="0"/>
    <x v="198"/>
    <x v="3"/>
  </r>
  <r>
    <s v="223223641"/>
    <x v="10"/>
    <x v="0"/>
    <x v="1"/>
    <x v="9"/>
    <s v="Teen Pregnancy Prevention"/>
    <s v="Teen Pregnancy Prevention"/>
    <x v="0"/>
    <x v="23"/>
    <x v="23"/>
    <n v="0"/>
    <x v="199"/>
    <x v="23"/>
  </r>
  <r>
    <s v="223223641"/>
    <x v="10"/>
    <x v="0"/>
    <x v="1"/>
    <x v="9"/>
    <s v="Teen Pregnancy Prevention"/>
    <s v="Teen Pregnancy Prevention"/>
    <x v="0"/>
    <x v="4"/>
    <x v="4"/>
    <n v="0"/>
    <x v="200"/>
    <x v="4"/>
  </r>
  <r>
    <s v="223223641"/>
    <x v="10"/>
    <x v="0"/>
    <x v="1"/>
    <x v="9"/>
    <s v="Teen Pregnancy Prevention"/>
    <s v="Teen Pregnancy Prevention"/>
    <x v="0"/>
    <x v="27"/>
    <x v="27"/>
    <n v="0"/>
    <x v="201"/>
    <x v="27"/>
  </r>
  <r>
    <s v="223223641"/>
    <x v="10"/>
    <x v="0"/>
    <x v="1"/>
    <x v="9"/>
    <s v="Teen Pregnancy Prevention"/>
    <s v="Teen Pregnancy Prevention"/>
    <x v="0"/>
    <x v="5"/>
    <x v="5"/>
    <n v="0"/>
    <x v="202"/>
    <x v="5"/>
  </r>
  <r>
    <s v="223223641"/>
    <x v="10"/>
    <x v="0"/>
    <x v="1"/>
    <x v="9"/>
    <s v="Teen Pregnancy Prevention"/>
    <s v="Teen Pregnancy Prevention"/>
    <x v="0"/>
    <x v="6"/>
    <x v="6"/>
    <n v="0"/>
    <x v="203"/>
    <x v="6"/>
  </r>
  <r>
    <s v="223223641"/>
    <x v="10"/>
    <x v="0"/>
    <x v="1"/>
    <x v="9"/>
    <s v="Teen Pregnancy Prevention"/>
    <s v="Teen Pregnancy Prevention"/>
    <x v="0"/>
    <x v="7"/>
    <x v="7"/>
    <n v="0"/>
    <x v="204"/>
    <x v="7"/>
  </r>
  <r>
    <s v="223223641"/>
    <x v="10"/>
    <x v="0"/>
    <x v="1"/>
    <x v="9"/>
    <s v="Teen Pregnancy Prevention"/>
    <s v="Teen Pregnancy Prevention"/>
    <x v="0"/>
    <x v="19"/>
    <x v="19"/>
    <n v="0"/>
    <x v="205"/>
    <x v="19"/>
  </r>
  <r>
    <s v="223223641"/>
    <x v="10"/>
    <x v="0"/>
    <x v="1"/>
    <x v="9"/>
    <s v="Teen Pregnancy Prevention"/>
    <s v="Teen Pregnancy Prevention"/>
    <x v="0"/>
    <x v="37"/>
    <x v="37"/>
    <n v="0"/>
    <x v="206"/>
    <x v="37"/>
  </r>
  <r>
    <s v="223223641"/>
    <x v="10"/>
    <x v="0"/>
    <x v="1"/>
    <x v="9"/>
    <s v="Teen Pregnancy Prevention"/>
    <s v="Teen Pregnancy Prevention"/>
    <x v="0"/>
    <x v="38"/>
    <x v="38"/>
    <n v="0"/>
    <x v="207"/>
    <x v="38"/>
  </r>
  <r>
    <s v="223223641"/>
    <x v="10"/>
    <x v="0"/>
    <x v="1"/>
    <x v="9"/>
    <s v="Teen Pregnancy Prevention"/>
    <s v="Teen Pregnancy Prevention"/>
    <x v="0"/>
    <x v="39"/>
    <x v="39"/>
    <n v="0"/>
    <x v="208"/>
    <x v="39"/>
  </r>
  <r>
    <s v="223223641"/>
    <x v="10"/>
    <x v="0"/>
    <x v="1"/>
    <x v="9"/>
    <s v="Teen Pregnancy Prevention"/>
    <s v="Teen Pregnancy Prevention"/>
    <x v="0"/>
    <x v="8"/>
    <x v="8"/>
    <n v="0"/>
    <x v="209"/>
    <x v="8"/>
  </r>
  <r>
    <s v="223223641"/>
    <x v="10"/>
    <x v="0"/>
    <x v="1"/>
    <x v="9"/>
    <s v="Teen Pregnancy Prevention"/>
    <s v="Teen Pregnancy Prevention"/>
    <x v="0"/>
    <x v="17"/>
    <x v="17"/>
    <n v="0"/>
    <x v="202"/>
    <x v="17"/>
  </r>
  <r>
    <s v="223223641"/>
    <x v="10"/>
    <x v="0"/>
    <x v="1"/>
    <x v="9"/>
    <s v="Teen Pregnancy Prevention"/>
    <s v="Teen Pregnancy Prevention"/>
    <x v="0"/>
    <x v="18"/>
    <x v="18"/>
    <n v="0"/>
    <x v="210"/>
    <x v="18"/>
  </r>
  <r>
    <s v="237112665"/>
    <x v="11"/>
    <x v="0"/>
    <x v="1"/>
    <x v="10"/>
    <s v="PPT - DPH"/>
    <s v="Counseling"/>
    <x v="0"/>
    <x v="0"/>
    <x v="0"/>
    <n v="0"/>
    <x v="211"/>
    <x v="0"/>
  </r>
  <r>
    <s v="237112665"/>
    <x v="11"/>
    <x v="0"/>
    <x v="1"/>
    <x v="10"/>
    <s v="PPT - DPH"/>
    <s v="Counseling"/>
    <x v="0"/>
    <x v="31"/>
    <x v="31"/>
    <n v="0"/>
    <x v="212"/>
    <x v="31"/>
  </r>
  <r>
    <s v="237112665"/>
    <x v="11"/>
    <x v="0"/>
    <x v="1"/>
    <x v="10"/>
    <s v="PPT - DPH"/>
    <s v="Counseling"/>
    <x v="0"/>
    <x v="1"/>
    <x v="1"/>
    <n v="0"/>
    <x v="213"/>
    <x v="1"/>
  </r>
  <r>
    <s v="237112665"/>
    <x v="11"/>
    <x v="0"/>
    <x v="1"/>
    <x v="10"/>
    <s v="PPT - DPH"/>
    <s v="Counseling"/>
    <x v="0"/>
    <x v="22"/>
    <x v="22"/>
    <n v="0"/>
    <x v="214"/>
    <x v="22"/>
  </r>
  <r>
    <s v="237112665"/>
    <x v="11"/>
    <x v="0"/>
    <x v="1"/>
    <x v="10"/>
    <s v="PPT - DPH"/>
    <s v="Counseling"/>
    <x v="0"/>
    <x v="3"/>
    <x v="3"/>
    <n v="0"/>
    <x v="215"/>
    <x v="3"/>
  </r>
  <r>
    <s v="237112665"/>
    <x v="11"/>
    <x v="0"/>
    <x v="1"/>
    <x v="10"/>
    <s v="PPT - DPH"/>
    <s v="Counseling"/>
    <x v="0"/>
    <x v="4"/>
    <x v="4"/>
    <n v="0"/>
    <x v="216"/>
    <x v="4"/>
  </r>
  <r>
    <s v="237112665"/>
    <x v="11"/>
    <x v="0"/>
    <x v="1"/>
    <x v="10"/>
    <s v="PPT - DPH"/>
    <s v="Counseling"/>
    <x v="0"/>
    <x v="27"/>
    <x v="27"/>
    <n v="0"/>
    <x v="217"/>
    <x v="27"/>
  </r>
  <r>
    <s v="237112665"/>
    <x v="11"/>
    <x v="0"/>
    <x v="1"/>
    <x v="10"/>
    <s v="PPT - DPH"/>
    <s v="Counseling"/>
    <x v="0"/>
    <x v="6"/>
    <x v="6"/>
    <n v="0"/>
    <x v="218"/>
    <x v="6"/>
  </r>
  <r>
    <s v="237112665"/>
    <x v="11"/>
    <x v="0"/>
    <x v="1"/>
    <x v="10"/>
    <s v="PPT - DPH"/>
    <s v="Counseling"/>
    <x v="0"/>
    <x v="7"/>
    <x v="7"/>
    <n v="0"/>
    <x v="219"/>
    <x v="7"/>
  </r>
  <r>
    <s v="237112665"/>
    <x v="11"/>
    <x v="0"/>
    <x v="1"/>
    <x v="10"/>
    <s v="PPT - DPH"/>
    <s v="Counseling"/>
    <x v="0"/>
    <x v="19"/>
    <x v="19"/>
    <n v="0"/>
    <x v="220"/>
    <x v="19"/>
  </r>
  <r>
    <s v="237112665"/>
    <x v="11"/>
    <x v="0"/>
    <x v="1"/>
    <x v="10"/>
    <s v="PPT - DPH"/>
    <s v="Counseling"/>
    <x v="0"/>
    <x v="40"/>
    <x v="40"/>
    <n v="0"/>
    <x v="221"/>
    <x v="40"/>
  </r>
  <r>
    <s v="237112665"/>
    <x v="11"/>
    <x v="0"/>
    <x v="1"/>
    <x v="10"/>
    <s v="PPT - DPH"/>
    <s v="Counseling"/>
    <x v="0"/>
    <x v="41"/>
    <x v="41"/>
    <n v="0"/>
    <x v="222"/>
    <x v="41"/>
  </r>
  <r>
    <s v="237112665"/>
    <x v="11"/>
    <x v="0"/>
    <x v="1"/>
    <x v="10"/>
    <s v="PPT - DPH"/>
    <s v="Counseling"/>
    <x v="0"/>
    <x v="8"/>
    <x v="8"/>
    <n v="0"/>
    <x v="223"/>
    <x v="8"/>
  </r>
  <r>
    <s v="237112665"/>
    <x v="11"/>
    <x v="0"/>
    <x v="1"/>
    <x v="10"/>
    <s v="PPT - DPH"/>
    <s v="Counseling"/>
    <x v="0"/>
    <x v="9"/>
    <x v="9"/>
    <n v="0"/>
    <x v="224"/>
    <x v="9"/>
  </r>
  <r>
    <s v="237112665"/>
    <x v="11"/>
    <x v="0"/>
    <x v="1"/>
    <x v="10"/>
    <s v="PPT - DPH"/>
    <s v="Counseling"/>
    <x v="0"/>
    <x v="28"/>
    <x v="28"/>
    <n v="0"/>
    <x v="225"/>
    <x v="28"/>
  </r>
  <r>
    <s v="237112665"/>
    <x v="11"/>
    <x v="0"/>
    <x v="1"/>
    <x v="10"/>
    <s v="PPT - DPH"/>
    <s v="Counseling"/>
    <x v="0"/>
    <x v="10"/>
    <x v="10"/>
    <n v="0"/>
    <x v="226"/>
    <x v="10"/>
  </r>
  <r>
    <s v="237112665"/>
    <x v="11"/>
    <x v="0"/>
    <x v="1"/>
    <x v="10"/>
    <s v="PPT - DPH"/>
    <s v="Counseling"/>
    <x v="0"/>
    <x v="11"/>
    <x v="11"/>
    <n v="0"/>
    <x v="227"/>
    <x v="11"/>
  </r>
  <r>
    <s v="237112665"/>
    <x v="11"/>
    <x v="0"/>
    <x v="1"/>
    <x v="10"/>
    <s v="PPT - DPH"/>
    <s v="Counseling"/>
    <x v="0"/>
    <x v="12"/>
    <x v="12"/>
    <n v="0"/>
    <x v="228"/>
    <x v="12"/>
  </r>
  <r>
    <s v="237112665"/>
    <x v="11"/>
    <x v="0"/>
    <x v="1"/>
    <x v="10"/>
    <s v="PPT - DPH"/>
    <s v="Counseling"/>
    <x v="0"/>
    <x v="13"/>
    <x v="13"/>
    <n v="0"/>
    <x v="229"/>
    <x v="13"/>
  </r>
  <r>
    <s v="237112665"/>
    <x v="11"/>
    <x v="0"/>
    <x v="1"/>
    <x v="10"/>
    <s v="PPT - DPH"/>
    <s v="Counseling"/>
    <x v="0"/>
    <x v="14"/>
    <x v="14"/>
    <n v="0"/>
    <x v="229"/>
    <x v="14"/>
  </r>
  <r>
    <s v="237112665"/>
    <x v="11"/>
    <x v="0"/>
    <x v="1"/>
    <x v="10"/>
    <s v="PPT - DPH"/>
    <s v="Counseling"/>
    <x v="0"/>
    <x v="15"/>
    <x v="15"/>
    <n v="0"/>
    <x v="230"/>
    <x v="15"/>
  </r>
  <r>
    <s v="237112665"/>
    <x v="11"/>
    <x v="0"/>
    <x v="1"/>
    <x v="10"/>
    <s v="PPT - DPH"/>
    <s v="Counseling"/>
    <x v="0"/>
    <x v="16"/>
    <x v="16"/>
    <n v="0"/>
    <x v="231"/>
    <x v="16"/>
  </r>
  <r>
    <s v="237112665"/>
    <x v="11"/>
    <x v="0"/>
    <x v="1"/>
    <x v="10"/>
    <s v="PPT - DPH"/>
    <s v="Counseling"/>
    <x v="0"/>
    <x v="17"/>
    <x v="17"/>
    <n v="0"/>
    <x v="232"/>
    <x v="17"/>
  </r>
  <r>
    <s v="237112665"/>
    <x v="11"/>
    <x v="0"/>
    <x v="1"/>
    <x v="10"/>
    <s v="PPT - DPH"/>
    <s v="Counseling"/>
    <x v="0"/>
    <x v="18"/>
    <x v="18"/>
    <n v="0"/>
    <x v="233"/>
    <x v="18"/>
  </r>
  <r>
    <s v="237112665"/>
    <x v="11"/>
    <x v="0"/>
    <x v="1"/>
    <x v="10"/>
    <s v="PPT - DPH"/>
    <s v="Counseling"/>
    <x v="0"/>
    <x v="5"/>
    <x v="5"/>
    <n v="0"/>
    <x v="232"/>
    <x v="5"/>
  </r>
  <r>
    <s v="041859893"/>
    <x v="0"/>
    <x v="0"/>
    <x v="0"/>
    <x v="0"/>
    <s v="MAKING PROUD CHOICES"/>
    <s v="Teenage Pregnancy Prevention"/>
    <x v="0"/>
    <x v="42"/>
    <x v="42"/>
    <n v="0"/>
    <x v="234"/>
    <x v="42"/>
  </r>
  <r>
    <s v="041859893"/>
    <x v="0"/>
    <x v="0"/>
    <x v="0"/>
    <x v="0"/>
    <s v="MAKING PROUD CHOICES"/>
    <s v="Teenage Pregnancy Prevention"/>
    <x v="0"/>
    <x v="43"/>
    <x v="43"/>
    <n v="0"/>
    <x v="234"/>
    <x v="43"/>
  </r>
  <r>
    <s v="041859893"/>
    <x v="0"/>
    <x v="0"/>
    <x v="0"/>
    <x v="0"/>
    <s v="MAKING PROUD CHOICES"/>
    <s v="Teenage Pregnancy Prevention"/>
    <x v="0"/>
    <x v="44"/>
    <x v="44"/>
    <n v="0"/>
    <x v="235"/>
    <x v="44"/>
  </r>
  <r>
    <s v="041859893"/>
    <x v="0"/>
    <x v="0"/>
    <x v="0"/>
    <x v="0"/>
    <s v="MAKING PROUD CHOICES"/>
    <s v="Teenage Pregnancy Prevention"/>
    <x v="0"/>
    <x v="45"/>
    <x v="45"/>
    <n v="0"/>
    <x v="13"/>
    <x v="45"/>
  </r>
  <r>
    <s v="042104054"/>
    <x v="1"/>
    <x v="0"/>
    <x v="0"/>
    <x v="1"/>
    <s v="TEEN CHALLENGE FUND"/>
    <s v="Adolescent Siblings Pregnancy Prevetion"/>
    <x v="0"/>
    <x v="43"/>
    <x v="43"/>
    <n v="0"/>
    <x v="28"/>
    <x v="43"/>
  </r>
  <r>
    <s v="042104054"/>
    <x v="1"/>
    <x v="0"/>
    <x v="0"/>
    <x v="1"/>
    <s v="TEEN CHALLENGE FUND"/>
    <s v="Adolescent Siblings Pregnancy Prevetion"/>
    <x v="0"/>
    <x v="45"/>
    <x v="45"/>
    <n v="0"/>
    <x v="28"/>
    <x v="45"/>
  </r>
  <r>
    <s v="042104054"/>
    <x v="1"/>
    <x v="0"/>
    <x v="0"/>
    <x v="1"/>
    <s v="TEEN CHALLENGE FUND"/>
    <s v="Adolescent Siblings Pregnancy Prevetion"/>
    <x v="0"/>
    <x v="42"/>
    <x v="42"/>
    <n v="0"/>
    <x v="28"/>
    <x v="42"/>
  </r>
  <r>
    <s v="042104250"/>
    <x v="2"/>
    <x v="0"/>
    <x v="1"/>
    <x v="2"/>
    <s v="MIDDLE SCHOOL PROGRAM"/>
    <s v="PREGNANCY PREVENTION"/>
    <x v="0"/>
    <x v="42"/>
    <x v="42"/>
    <n v="0"/>
    <x v="236"/>
    <x v="42"/>
  </r>
  <r>
    <s v="042104250"/>
    <x v="2"/>
    <x v="0"/>
    <x v="1"/>
    <x v="2"/>
    <s v="MIDDLE SCHOOL PROGRAM"/>
    <s v="PREGNANCY PREVENTION"/>
    <x v="0"/>
    <x v="46"/>
    <x v="46"/>
    <n v="0"/>
    <x v="237"/>
    <x v="46"/>
  </r>
  <r>
    <s v="042104250"/>
    <x v="2"/>
    <x v="0"/>
    <x v="1"/>
    <x v="2"/>
    <s v="MIDDLE SCHOOL PROGRAM"/>
    <s v="PREGNANCY PREVENTION"/>
    <x v="0"/>
    <x v="43"/>
    <x v="43"/>
    <n v="0"/>
    <x v="50"/>
    <x v="43"/>
  </r>
  <r>
    <s v="042104250"/>
    <x v="2"/>
    <x v="0"/>
    <x v="1"/>
    <x v="2"/>
    <s v="MIDDLE SCHOOL PROGRAM"/>
    <s v="PREGNANCY PREVENTION"/>
    <x v="0"/>
    <x v="45"/>
    <x v="45"/>
    <n v="0"/>
    <x v="50"/>
    <x v="45"/>
  </r>
  <r>
    <s v="042401111"/>
    <x v="3"/>
    <x v="0"/>
    <x v="1"/>
    <x v="3"/>
    <s v="Teen Pregnancy Prevention"/>
    <s v="Teen Pregnancy"/>
    <x v="0"/>
    <x v="42"/>
    <x v="42"/>
    <n v="0"/>
    <x v="238"/>
    <x v="42"/>
  </r>
  <r>
    <s v="042401111"/>
    <x v="3"/>
    <x v="0"/>
    <x v="1"/>
    <x v="3"/>
    <s v="Teen Pregnancy Prevention"/>
    <s v="Teen Pregnancy"/>
    <x v="0"/>
    <x v="46"/>
    <x v="46"/>
    <n v="0"/>
    <x v="239"/>
    <x v="46"/>
  </r>
  <r>
    <s v="042401111"/>
    <x v="3"/>
    <x v="0"/>
    <x v="1"/>
    <x v="3"/>
    <s v="Teen Pregnancy Prevention"/>
    <s v="Teen Pregnancy"/>
    <x v="0"/>
    <x v="43"/>
    <x v="43"/>
    <n v="0"/>
    <x v="71"/>
    <x v="43"/>
  </r>
  <r>
    <s v="042401111"/>
    <x v="3"/>
    <x v="0"/>
    <x v="1"/>
    <x v="3"/>
    <s v="Teen Pregnancy Prevention"/>
    <s v="Teen Pregnancy"/>
    <x v="0"/>
    <x v="45"/>
    <x v="45"/>
    <n v="0"/>
    <x v="71"/>
    <x v="45"/>
  </r>
  <r>
    <s v="042513817"/>
    <x v="4"/>
    <x v="0"/>
    <x v="0"/>
    <x v="4"/>
    <s v="Teen Pregnancy"/>
    <s v="Teen Pregnancy"/>
    <x v="0"/>
    <x v="42"/>
    <x v="42"/>
    <n v="0"/>
    <x v="87"/>
    <x v="42"/>
  </r>
  <r>
    <s v="042513817"/>
    <x v="4"/>
    <x v="0"/>
    <x v="0"/>
    <x v="4"/>
    <s v="Teen Pregnancy"/>
    <s v="Teen Pregnancy"/>
    <x v="0"/>
    <x v="43"/>
    <x v="43"/>
    <n v="0"/>
    <x v="87"/>
    <x v="43"/>
  </r>
  <r>
    <s v="042513817"/>
    <x v="4"/>
    <x v="0"/>
    <x v="0"/>
    <x v="4"/>
    <s v="Teen Pregnancy"/>
    <s v="Teen Pregnancy"/>
    <x v="0"/>
    <x v="45"/>
    <x v="45"/>
    <n v="0"/>
    <x v="87"/>
    <x v="45"/>
  </r>
  <r>
    <s v="042609177"/>
    <x v="5"/>
    <x v="0"/>
    <x v="1"/>
    <x v="5"/>
    <s v="Teen Outreach and Prevention"/>
    <s v="Teen Pregnancy Prevention Program"/>
    <x v="0"/>
    <x v="42"/>
    <x v="42"/>
    <n v="0"/>
    <x v="240"/>
    <x v="42"/>
  </r>
  <r>
    <s v="042609177"/>
    <x v="5"/>
    <x v="0"/>
    <x v="1"/>
    <x v="5"/>
    <s v="Teen Outreach and Prevention"/>
    <s v="Teen Pregnancy Prevention Program"/>
    <x v="0"/>
    <x v="46"/>
    <x v="46"/>
    <n v="0"/>
    <x v="241"/>
    <x v="46"/>
  </r>
  <r>
    <s v="042609177"/>
    <x v="5"/>
    <x v="0"/>
    <x v="1"/>
    <x v="5"/>
    <s v="Teen Outreach and Prevention"/>
    <s v="Teen Pregnancy Prevention Program"/>
    <x v="0"/>
    <x v="43"/>
    <x v="43"/>
    <n v="0"/>
    <x v="108"/>
    <x v="43"/>
  </r>
  <r>
    <s v="042609177"/>
    <x v="5"/>
    <x v="0"/>
    <x v="1"/>
    <x v="5"/>
    <s v="Teen Outreach and Prevention"/>
    <s v="Teen Pregnancy Prevention Program"/>
    <x v="0"/>
    <x v="45"/>
    <x v="45"/>
    <n v="0"/>
    <x v="108"/>
    <x v="45"/>
  </r>
  <r>
    <s v="042748244"/>
    <x v="6"/>
    <x v="0"/>
    <x v="1"/>
    <x v="6"/>
    <s v="MIDDLE &amp; HIGH SCHOOL PROGRAMS"/>
    <s v="YOUTH DEVELOPMENT TEENS"/>
    <x v="0"/>
    <x v="42"/>
    <x v="42"/>
    <n v="0"/>
    <x v="242"/>
    <x v="42"/>
  </r>
  <r>
    <s v="042748244"/>
    <x v="6"/>
    <x v="0"/>
    <x v="1"/>
    <x v="6"/>
    <s v="MIDDLE &amp; HIGH SCHOOL PROGRAMS"/>
    <s v="YOUTH DEVELOPMENT TEENS"/>
    <x v="0"/>
    <x v="47"/>
    <x v="47"/>
    <n v="0"/>
    <x v="243"/>
    <x v="47"/>
  </r>
  <r>
    <s v="042748244"/>
    <x v="6"/>
    <x v="0"/>
    <x v="1"/>
    <x v="6"/>
    <s v="MIDDLE &amp; HIGH SCHOOL PROGRAMS"/>
    <s v="YOUTH DEVELOPMENT TEENS"/>
    <x v="0"/>
    <x v="46"/>
    <x v="46"/>
    <n v="0"/>
    <x v="244"/>
    <x v="46"/>
  </r>
  <r>
    <s v="042748244"/>
    <x v="6"/>
    <x v="0"/>
    <x v="1"/>
    <x v="6"/>
    <s v="MIDDLE &amp; HIGH SCHOOL PROGRAMS"/>
    <s v="YOUTH DEVELOPMENT TEENS"/>
    <x v="0"/>
    <x v="43"/>
    <x v="43"/>
    <n v="0"/>
    <x v="245"/>
    <x v="43"/>
  </r>
  <r>
    <s v="042748244"/>
    <x v="6"/>
    <x v="0"/>
    <x v="1"/>
    <x v="6"/>
    <s v="MIDDLE &amp; HIGH SCHOOL PROGRAMS"/>
    <s v="YOUTH DEVELOPMENT TEENS"/>
    <x v="0"/>
    <x v="48"/>
    <x v="48"/>
    <n v="0"/>
    <x v="246"/>
    <x v="48"/>
  </r>
  <r>
    <s v="042748244"/>
    <x v="6"/>
    <x v="0"/>
    <x v="1"/>
    <x v="6"/>
    <s v="MIDDLE &amp; HIGH SCHOOL PROGRAMS"/>
    <s v="YOUTH DEVELOPMENT TEENS"/>
    <x v="0"/>
    <x v="49"/>
    <x v="49"/>
    <n v="0"/>
    <x v="243"/>
    <x v="49"/>
  </r>
  <r>
    <s v="042748244"/>
    <x v="6"/>
    <x v="0"/>
    <x v="1"/>
    <x v="6"/>
    <s v="MIDDLE &amp; HIGH SCHOOL PROGRAMS"/>
    <s v="YOUTH DEVELOPMENT TEENS"/>
    <x v="0"/>
    <x v="50"/>
    <x v="50"/>
    <n v="0"/>
    <x v="247"/>
    <x v="50"/>
  </r>
  <r>
    <s v="042748244"/>
    <x v="6"/>
    <x v="0"/>
    <x v="1"/>
    <x v="6"/>
    <s v="MIDDLE &amp; HIGH SCHOOL PROGRAMS"/>
    <s v="YOUTH DEVELOPMENT TEENS"/>
    <x v="0"/>
    <x v="51"/>
    <x v="51"/>
    <n v="0"/>
    <x v="247"/>
    <x v="51"/>
  </r>
  <r>
    <s v="042748244"/>
    <x v="6"/>
    <x v="0"/>
    <x v="1"/>
    <x v="6"/>
    <s v="MIDDLE &amp; HIGH SCHOOL PROGRAMS"/>
    <s v="YOUTH DEVELOPMENT TEENS"/>
    <x v="0"/>
    <x v="45"/>
    <x v="45"/>
    <n v="0"/>
    <x v="131"/>
    <x v="45"/>
  </r>
  <r>
    <s v="042881348"/>
    <x v="7"/>
    <x v="0"/>
    <x v="1"/>
    <x v="0"/>
    <s v="Teen Pregnancy Prevention"/>
    <s v="TEEN CHALLENGE FUND"/>
    <x v="0"/>
    <x v="42"/>
    <x v="42"/>
    <n v="0"/>
    <x v="248"/>
    <x v="42"/>
  </r>
  <r>
    <s v="042881348"/>
    <x v="7"/>
    <x v="0"/>
    <x v="1"/>
    <x v="0"/>
    <s v="Teen Pregnancy Prevention"/>
    <s v="TEEN CHALLENGE FUND"/>
    <x v="0"/>
    <x v="43"/>
    <x v="43"/>
    <n v="0"/>
    <x v="248"/>
    <x v="43"/>
  </r>
  <r>
    <s v="042881348"/>
    <x v="7"/>
    <x v="0"/>
    <x v="1"/>
    <x v="0"/>
    <s v="Teen Pregnancy Prevention"/>
    <s v="TEEN CHALLENGE FUND"/>
    <x v="0"/>
    <x v="52"/>
    <x v="52"/>
    <n v="0"/>
    <x v="147"/>
    <x v="52"/>
  </r>
  <r>
    <s v="042881348"/>
    <x v="7"/>
    <x v="0"/>
    <x v="1"/>
    <x v="0"/>
    <s v="Teen Pregnancy Prevention"/>
    <s v="TEEN CHALLENGE FUND"/>
    <x v="0"/>
    <x v="45"/>
    <x v="45"/>
    <n v="0"/>
    <x v="149"/>
    <x v="45"/>
  </r>
  <r>
    <s v="046134724"/>
    <x v="8"/>
    <x v="0"/>
    <x v="0"/>
    <x v="7"/>
    <s v="Teen Pregnancy Prevention"/>
    <s v="Science-based teen pregnancy prevention"/>
    <x v="0"/>
    <x v="42"/>
    <x v="42"/>
    <n v="0"/>
    <x v="249"/>
    <x v="42"/>
  </r>
  <r>
    <s v="046134724"/>
    <x v="8"/>
    <x v="0"/>
    <x v="0"/>
    <x v="7"/>
    <s v="Teen Pregnancy Prevention"/>
    <s v="Science-based teen pregnancy prevention"/>
    <x v="0"/>
    <x v="46"/>
    <x v="46"/>
    <n v="0"/>
    <x v="250"/>
    <x v="46"/>
  </r>
  <r>
    <s v="046134724"/>
    <x v="8"/>
    <x v="0"/>
    <x v="0"/>
    <x v="7"/>
    <s v="Teen Pregnancy Prevention"/>
    <s v="Science-based teen pregnancy prevention"/>
    <x v="0"/>
    <x v="43"/>
    <x v="43"/>
    <n v="0"/>
    <x v="173"/>
    <x v="43"/>
  </r>
  <r>
    <s v="046134724"/>
    <x v="8"/>
    <x v="0"/>
    <x v="0"/>
    <x v="7"/>
    <s v="Teen Pregnancy Prevention"/>
    <s v="Science-based teen pregnancy prevention"/>
    <x v="0"/>
    <x v="45"/>
    <x v="45"/>
    <n v="0"/>
    <x v="173"/>
    <x v="45"/>
  </r>
  <r>
    <s v="042104054"/>
    <x v="1"/>
    <x v="0"/>
    <x v="0"/>
    <x v="1"/>
    <s v="TEEN CHALLENGE FUND"/>
    <s v="Adolescent Siblings Pregnancy Prevetion"/>
    <x v="0"/>
    <x v="53"/>
    <x v="53"/>
    <n v="1.93"/>
    <x v="18"/>
    <x v="53"/>
  </r>
  <r>
    <s v="042104054"/>
    <x v="1"/>
    <x v="0"/>
    <x v="0"/>
    <x v="1"/>
    <s v="TEEN CHALLENGE FUND"/>
    <s v="Adolescent Siblings Pregnancy Prevetion"/>
    <x v="0"/>
    <x v="54"/>
    <x v="54"/>
    <n v="1.93"/>
    <x v="18"/>
    <x v="54"/>
  </r>
  <r>
    <s v="042104250"/>
    <x v="2"/>
    <x v="0"/>
    <x v="1"/>
    <x v="2"/>
    <s v="MIDDLE SCHOOL PROGRAM"/>
    <s v="PREGNANCY PREVENTION"/>
    <x v="0"/>
    <x v="55"/>
    <x v="55"/>
    <n v="0.16"/>
    <x v="251"/>
    <x v="55"/>
  </r>
  <r>
    <s v="042104250"/>
    <x v="2"/>
    <x v="0"/>
    <x v="1"/>
    <x v="2"/>
    <s v="MIDDLE SCHOOL PROGRAM"/>
    <s v="PREGNANCY PREVENTION"/>
    <x v="0"/>
    <x v="53"/>
    <x v="53"/>
    <n v="2.0299999999999998"/>
    <x v="252"/>
    <x v="53"/>
  </r>
  <r>
    <s v="042104250"/>
    <x v="2"/>
    <x v="0"/>
    <x v="1"/>
    <x v="2"/>
    <s v="MIDDLE SCHOOL PROGRAM"/>
    <s v="PREGNANCY PREVENTION"/>
    <x v="0"/>
    <x v="56"/>
    <x v="56"/>
    <n v="0.37"/>
    <x v="253"/>
    <x v="56"/>
  </r>
  <r>
    <s v="042104250"/>
    <x v="2"/>
    <x v="0"/>
    <x v="1"/>
    <x v="2"/>
    <s v="MIDDLE SCHOOL PROGRAM"/>
    <s v="PREGNANCY PREVENTION"/>
    <x v="0"/>
    <x v="54"/>
    <x v="54"/>
    <n v="2.56"/>
    <x v="39"/>
    <x v="54"/>
  </r>
  <r>
    <s v="222592333"/>
    <x v="9"/>
    <x v="0"/>
    <x v="0"/>
    <x v="8"/>
    <s v="Responsible Attitudes towards Pregnancy Prevention"/>
    <s v="Adolescent pregnancy prevention"/>
    <x v="0"/>
    <x v="57"/>
    <x v="57"/>
    <n v="0"/>
    <x v="186"/>
    <x v="57"/>
  </r>
  <r>
    <s v="222592333"/>
    <x v="9"/>
    <x v="0"/>
    <x v="0"/>
    <x v="8"/>
    <s v="Responsible Attitudes towards Pregnancy Prevention"/>
    <s v="Adolescent pregnancy prevention"/>
    <x v="0"/>
    <x v="49"/>
    <x v="49"/>
    <n v="0"/>
    <x v="186"/>
    <x v="49"/>
  </r>
  <r>
    <s v="222592333"/>
    <x v="9"/>
    <x v="0"/>
    <x v="0"/>
    <x v="8"/>
    <s v="Responsible Attitudes towards Pregnancy Prevention"/>
    <s v="Adolescent pregnancy prevention"/>
    <x v="0"/>
    <x v="45"/>
    <x v="45"/>
    <n v="0"/>
    <x v="186"/>
    <x v="45"/>
  </r>
  <r>
    <s v="223223641"/>
    <x v="10"/>
    <x v="0"/>
    <x v="1"/>
    <x v="9"/>
    <s v="Teen Pregnancy Prevention"/>
    <s v="Teen Pregnancy Prevention"/>
    <x v="0"/>
    <x v="42"/>
    <x v="42"/>
    <n v="0"/>
    <x v="193"/>
    <x v="42"/>
  </r>
  <r>
    <s v="223223641"/>
    <x v="10"/>
    <x v="0"/>
    <x v="1"/>
    <x v="9"/>
    <s v="Teen Pregnancy Prevention"/>
    <s v="Teen Pregnancy Prevention"/>
    <x v="0"/>
    <x v="43"/>
    <x v="43"/>
    <n v="0"/>
    <x v="193"/>
    <x v="43"/>
  </r>
  <r>
    <s v="223223641"/>
    <x v="10"/>
    <x v="0"/>
    <x v="1"/>
    <x v="9"/>
    <s v="Teen Pregnancy Prevention"/>
    <s v="Teen Pregnancy Prevention"/>
    <x v="0"/>
    <x v="45"/>
    <x v="45"/>
    <n v="0"/>
    <x v="193"/>
    <x v="45"/>
  </r>
  <r>
    <s v="237112665"/>
    <x v="11"/>
    <x v="0"/>
    <x v="1"/>
    <x v="10"/>
    <s v="PPT - DPH"/>
    <s v="Counseling"/>
    <x v="0"/>
    <x v="42"/>
    <x v="42"/>
    <n v="0"/>
    <x v="254"/>
    <x v="42"/>
  </r>
  <r>
    <s v="237112665"/>
    <x v="11"/>
    <x v="0"/>
    <x v="1"/>
    <x v="10"/>
    <s v="PPT - DPH"/>
    <s v="Counseling"/>
    <x v="0"/>
    <x v="47"/>
    <x v="47"/>
    <n v="0"/>
    <x v="255"/>
    <x v="47"/>
  </r>
  <r>
    <s v="237112665"/>
    <x v="11"/>
    <x v="0"/>
    <x v="1"/>
    <x v="10"/>
    <s v="PPT - DPH"/>
    <s v="Counseling"/>
    <x v="0"/>
    <x v="46"/>
    <x v="46"/>
    <n v="0"/>
    <x v="256"/>
    <x v="46"/>
  </r>
  <r>
    <s v="237112665"/>
    <x v="11"/>
    <x v="0"/>
    <x v="1"/>
    <x v="10"/>
    <s v="PPT - DPH"/>
    <s v="Counseling"/>
    <x v="0"/>
    <x v="43"/>
    <x v="43"/>
    <n v="0"/>
    <x v="257"/>
    <x v="43"/>
  </r>
  <r>
    <s v="237112665"/>
    <x v="11"/>
    <x v="0"/>
    <x v="1"/>
    <x v="10"/>
    <s v="PPT - DPH"/>
    <s v="Counseling"/>
    <x v="0"/>
    <x v="49"/>
    <x v="49"/>
    <n v="0"/>
    <x v="255"/>
    <x v="49"/>
  </r>
  <r>
    <s v="237112665"/>
    <x v="11"/>
    <x v="0"/>
    <x v="1"/>
    <x v="10"/>
    <s v="PPT - DPH"/>
    <s v="Counseling"/>
    <x v="0"/>
    <x v="45"/>
    <x v="45"/>
    <n v="0"/>
    <x v="230"/>
    <x v="45"/>
  </r>
  <r>
    <s v="041859893"/>
    <x v="0"/>
    <x v="0"/>
    <x v="0"/>
    <x v="0"/>
    <s v="MAKING PROUD CHOICES"/>
    <s v="Teenage Pregnancy Prevention"/>
    <x v="0"/>
    <x v="58"/>
    <x v="58"/>
    <n v="0"/>
    <x v="235"/>
    <x v="58"/>
  </r>
  <r>
    <s v="041859893"/>
    <x v="0"/>
    <x v="0"/>
    <x v="0"/>
    <x v="0"/>
    <s v="MAKING PROUD CHOICES"/>
    <s v="Teenage Pregnancy Prevention"/>
    <x v="0"/>
    <x v="59"/>
    <x v="59"/>
    <n v="0"/>
    <x v="258"/>
    <x v="59"/>
  </r>
  <r>
    <s v="042748244"/>
    <x v="6"/>
    <x v="0"/>
    <x v="1"/>
    <x v="6"/>
    <s v="MIDDLE &amp; HIGH SCHOOL PROGRAMS"/>
    <s v="YOUTH DEVELOPMENT TEENS"/>
    <x v="0"/>
    <x v="58"/>
    <x v="58"/>
    <n v="0"/>
    <x v="259"/>
    <x v="58"/>
  </r>
  <r>
    <s v="042748244"/>
    <x v="6"/>
    <x v="0"/>
    <x v="1"/>
    <x v="6"/>
    <s v="MIDDLE &amp; HIGH SCHOOL PROGRAMS"/>
    <s v="YOUTH DEVELOPMENT TEENS"/>
    <x v="0"/>
    <x v="59"/>
    <x v="59"/>
    <n v="0"/>
    <x v="260"/>
    <x v="59"/>
  </r>
  <r>
    <s v="042881348"/>
    <x v="7"/>
    <x v="0"/>
    <x v="1"/>
    <x v="0"/>
    <s v="Teen Pregnancy Prevention"/>
    <s v="TEEN CHALLENGE FUND"/>
    <x v="0"/>
    <x v="58"/>
    <x v="58"/>
    <n v="0"/>
    <x v="147"/>
    <x v="58"/>
  </r>
  <r>
    <s v="042881348"/>
    <x v="7"/>
    <x v="0"/>
    <x v="1"/>
    <x v="0"/>
    <s v="Teen Pregnancy Prevention"/>
    <s v="TEEN CHALLENGE FUND"/>
    <x v="0"/>
    <x v="60"/>
    <x v="60"/>
    <n v="0"/>
    <x v="147"/>
    <x v="60"/>
  </r>
  <r>
    <s v="046134724"/>
    <x v="8"/>
    <x v="0"/>
    <x v="0"/>
    <x v="7"/>
    <s v="Teen Pregnancy Prevention"/>
    <s v="Science-based teen pregnancy prevention"/>
    <x v="0"/>
    <x v="59"/>
    <x v="59"/>
    <n v="0"/>
    <x v="171"/>
    <x v="59"/>
  </r>
  <r>
    <s v="046134724"/>
    <x v="8"/>
    <x v="0"/>
    <x v="0"/>
    <x v="7"/>
    <s v="Teen Pregnancy Prevention"/>
    <s v="Science-based teen pregnancy prevention"/>
    <x v="0"/>
    <x v="61"/>
    <x v="61"/>
    <n v="0"/>
    <x v="171"/>
    <x v="61"/>
  </r>
  <r>
    <s v="046134724"/>
    <x v="8"/>
    <x v="0"/>
    <x v="0"/>
    <x v="7"/>
    <s v="Teen Pregnancy Prevention"/>
    <s v="Science-based teen pregnancy prevention"/>
    <x v="0"/>
    <x v="62"/>
    <x v="62"/>
    <n v="0"/>
    <x v="171"/>
    <x v="62"/>
  </r>
  <r>
    <s v="046134724"/>
    <x v="8"/>
    <x v="0"/>
    <x v="0"/>
    <x v="7"/>
    <s v="Teen Pregnancy Prevention"/>
    <s v="Science-based teen pregnancy prevention"/>
    <x v="0"/>
    <x v="60"/>
    <x v="60"/>
    <n v="0"/>
    <x v="171"/>
    <x v="60"/>
  </r>
  <r>
    <s v="222592333"/>
    <x v="9"/>
    <x v="0"/>
    <x v="0"/>
    <x v="8"/>
    <s v="Responsible Attitudes towards Pregnancy Prevention"/>
    <s v="Adolescent pregnancy prevention"/>
    <x v="0"/>
    <x v="58"/>
    <x v="58"/>
    <n v="0"/>
    <x v="186"/>
    <x v="58"/>
  </r>
  <r>
    <s v="222592333"/>
    <x v="9"/>
    <x v="0"/>
    <x v="0"/>
    <x v="8"/>
    <s v="Responsible Attitudes towards Pregnancy Prevention"/>
    <s v="Adolescent pregnancy prevention"/>
    <x v="0"/>
    <x v="59"/>
    <x v="59"/>
    <n v="0"/>
    <x v="261"/>
    <x v="59"/>
  </r>
  <r>
    <s v="237112665"/>
    <x v="11"/>
    <x v="0"/>
    <x v="1"/>
    <x v="10"/>
    <s v="PPT - DPH"/>
    <s v="Counseling"/>
    <x v="0"/>
    <x v="58"/>
    <x v="58"/>
    <n v="0"/>
    <x v="255"/>
    <x v="58"/>
  </r>
  <r>
    <s v="237112665"/>
    <x v="11"/>
    <x v="0"/>
    <x v="1"/>
    <x v="10"/>
    <s v="PPT - DPH"/>
    <s v="Counseling"/>
    <x v="0"/>
    <x v="59"/>
    <x v="59"/>
    <n v="0"/>
    <x v="262"/>
    <x v="59"/>
  </r>
  <r>
    <s v="041859893"/>
    <x v="0"/>
    <x v="0"/>
    <x v="0"/>
    <x v="0"/>
    <s v="MAKING PROUD CHOICES"/>
    <s v="Teenage Pregnancy Prevention"/>
    <x v="0"/>
    <x v="55"/>
    <x v="55"/>
    <n v="1"/>
    <x v="263"/>
    <x v="55"/>
  </r>
  <r>
    <s v="041859893"/>
    <x v="0"/>
    <x v="0"/>
    <x v="0"/>
    <x v="0"/>
    <s v="MAKING PROUD CHOICES"/>
    <s v="Teenage Pregnancy Prevention"/>
    <x v="0"/>
    <x v="53"/>
    <x v="53"/>
    <n v="1"/>
    <x v="264"/>
    <x v="53"/>
  </r>
  <r>
    <s v="041859893"/>
    <x v="0"/>
    <x v="0"/>
    <x v="0"/>
    <x v="0"/>
    <s v="MAKING PROUD CHOICES"/>
    <s v="Teenage Pregnancy Prevention"/>
    <x v="0"/>
    <x v="54"/>
    <x v="54"/>
    <n v="2"/>
    <x v="5"/>
    <x v="54"/>
  </r>
  <r>
    <s v="042401111"/>
    <x v="3"/>
    <x v="0"/>
    <x v="1"/>
    <x v="3"/>
    <s v="Teen Pregnancy Prevention"/>
    <s v="Teen Pregnancy"/>
    <x v="0"/>
    <x v="55"/>
    <x v="55"/>
    <n v="0.4"/>
    <x v="265"/>
    <x v="55"/>
  </r>
  <r>
    <s v="042401111"/>
    <x v="3"/>
    <x v="0"/>
    <x v="1"/>
    <x v="3"/>
    <s v="Teen Pregnancy Prevention"/>
    <s v="Teen Pregnancy"/>
    <x v="0"/>
    <x v="63"/>
    <x v="63"/>
    <n v="0.03"/>
    <x v="266"/>
    <x v="63"/>
  </r>
  <r>
    <s v="042401111"/>
    <x v="3"/>
    <x v="0"/>
    <x v="1"/>
    <x v="3"/>
    <s v="Teen Pregnancy Prevention"/>
    <s v="Teen Pregnancy"/>
    <x v="0"/>
    <x v="56"/>
    <x v="56"/>
    <n v="1.71"/>
    <x v="267"/>
    <x v="56"/>
  </r>
  <r>
    <s v="042401111"/>
    <x v="3"/>
    <x v="0"/>
    <x v="1"/>
    <x v="3"/>
    <s v="Teen Pregnancy Prevention"/>
    <s v="Teen Pregnancy"/>
    <x v="0"/>
    <x v="64"/>
    <x v="64"/>
    <n v="0.02"/>
    <x v="268"/>
    <x v="64"/>
  </r>
  <r>
    <s v="042401111"/>
    <x v="3"/>
    <x v="0"/>
    <x v="1"/>
    <x v="3"/>
    <s v="Teen Pregnancy Prevention"/>
    <s v="Teen Pregnancy"/>
    <x v="0"/>
    <x v="54"/>
    <x v="54"/>
    <n v="2.16"/>
    <x v="60"/>
    <x v="54"/>
  </r>
  <r>
    <s v="042513817"/>
    <x v="4"/>
    <x v="0"/>
    <x v="0"/>
    <x v="4"/>
    <s v="Teen Pregnancy"/>
    <s v="Teen Pregnancy"/>
    <x v="0"/>
    <x v="55"/>
    <x v="55"/>
    <n v="0.1"/>
    <x v="269"/>
    <x v="55"/>
  </r>
  <r>
    <s v="042513817"/>
    <x v="4"/>
    <x v="0"/>
    <x v="0"/>
    <x v="4"/>
    <s v="Teen Pregnancy"/>
    <s v="Teen Pregnancy"/>
    <x v="0"/>
    <x v="65"/>
    <x v="65"/>
    <n v="0.3"/>
    <x v="270"/>
    <x v="65"/>
  </r>
  <r>
    <s v="042513817"/>
    <x v="4"/>
    <x v="0"/>
    <x v="0"/>
    <x v="4"/>
    <s v="Teen Pregnancy"/>
    <s v="Teen Pregnancy"/>
    <x v="0"/>
    <x v="66"/>
    <x v="66"/>
    <n v="1.4"/>
    <x v="271"/>
    <x v="66"/>
  </r>
  <r>
    <s v="042513817"/>
    <x v="4"/>
    <x v="0"/>
    <x v="0"/>
    <x v="4"/>
    <s v="Teen Pregnancy"/>
    <s v="Teen Pregnancy"/>
    <x v="0"/>
    <x v="56"/>
    <x v="56"/>
    <n v="0.65"/>
    <x v="272"/>
    <x v="56"/>
  </r>
  <r>
    <s v="042513817"/>
    <x v="4"/>
    <x v="0"/>
    <x v="0"/>
    <x v="4"/>
    <s v="Teen Pregnancy"/>
    <s v="Teen Pregnancy"/>
    <x v="0"/>
    <x v="64"/>
    <x v="64"/>
    <n v="0.25"/>
    <x v="273"/>
    <x v="64"/>
  </r>
  <r>
    <s v="042513817"/>
    <x v="4"/>
    <x v="0"/>
    <x v="0"/>
    <x v="4"/>
    <s v="Teen Pregnancy"/>
    <s v="Teen Pregnancy"/>
    <x v="0"/>
    <x v="54"/>
    <x v="54"/>
    <n v="2.7"/>
    <x v="89"/>
    <x v="54"/>
  </r>
  <r>
    <s v="042609177"/>
    <x v="5"/>
    <x v="0"/>
    <x v="1"/>
    <x v="5"/>
    <s v="Teen Outreach and Prevention"/>
    <s v="Teen Pregnancy Prevention Program"/>
    <x v="0"/>
    <x v="55"/>
    <x v="55"/>
    <n v="0.15"/>
    <x v="274"/>
    <x v="55"/>
  </r>
  <r>
    <s v="042609177"/>
    <x v="5"/>
    <x v="0"/>
    <x v="1"/>
    <x v="5"/>
    <s v="Teen Outreach and Prevention"/>
    <s v="Teen Pregnancy Prevention Program"/>
    <x v="0"/>
    <x v="63"/>
    <x v="63"/>
    <n v="0.33"/>
    <x v="275"/>
    <x v="63"/>
  </r>
  <r>
    <s v="042609177"/>
    <x v="5"/>
    <x v="0"/>
    <x v="1"/>
    <x v="5"/>
    <s v="Teen Outreach and Prevention"/>
    <s v="Teen Pregnancy Prevention Program"/>
    <x v="0"/>
    <x v="65"/>
    <x v="65"/>
    <n v="1.25"/>
    <x v="276"/>
    <x v="65"/>
  </r>
  <r>
    <s v="042609177"/>
    <x v="5"/>
    <x v="0"/>
    <x v="1"/>
    <x v="5"/>
    <s v="Teen Outreach and Prevention"/>
    <s v="Teen Pregnancy Prevention Program"/>
    <x v="0"/>
    <x v="66"/>
    <x v="66"/>
    <n v="0.11"/>
    <x v="277"/>
    <x v="66"/>
  </r>
  <r>
    <s v="042609177"/>
    <x v="5"/>
    <x v="0"/>
    <x v="1"/>
    <x v="5"/>
    <s v="Teen Outreach and Prevention"/>
    <s v="Teen Pregnancy Prevention Program"/>
    <x v="0"/>
    <x v="64"/>
    <x v="64"/>
    <n v="0.11"/>
    <x v="278"/>
    <x v="64"/>
  </r>
  <r>
    <s v="042609177"/>
    <x v="5"/>
    <x v="0"/>
    <x v="1"/>
    <x v="5"/>
    <s v="Teen Outreach and Prevention"/>
    <s v="Teen Pregnancy Prevention Program"/>
    <x v="0"/>
    <x v="54"/>
    <x v="54"/>
    <n v="1.95"/>
    <x v="98"/>
    <x v="54"/>
  </r>
  <r>
    <s v="042748244"/>
    <x v="6"/>
    <x v="0"/>
    <x v="1"/>
    <x v="6"/>
    <s v="MIDDLE &amp; HIGH SCHOOL PROGRAMS"/>
    <s v="YOUTH DEVELOPMENT TEENS"/>
    <x v="0"/>
    <x v="55"/>
    <x v="55"/>
    <n v="1"/>
    <x v="279"/>
    <x v="55"/>
  </r>
  <r>
    <s v="042748244"/>
    <x v="6"/>
    <x v="0"/>
    <x v="1"/>
    <x v="6"/>
    <s v="MIDDLE &amp; HIGH SCHOOL PROGRAMS"/>
    <s v="YOUTH DEVELOPMENT TEENS"/>
    <x v="0"/>
    <x v="63"/>
    <x v="63"/>
    <n v="0.75"/>
    <x v="280"/>
    <x v="63"/>
  </r>
  <r>
    <s v="042748244"/>
    <x v="6"/>
    <x v="0"/>
    <x v="1"/>
    <x v="6"/>
    <s v="MIDDLE &amp; HIGH SCHOOL PROGRAMS"/>
    <s v="YOUTH DEVELOPMENT TEENS"/>
    <x v="0"/>
    <x v="66"/>
    <x v="66"/>
    <n v="2.85"/>
    <x v="281"/>
    <x v="66"/>
  </r>
  <r>
    <s v="042748244"/>
    <x v="6"/>
    <x v="0"/>
    <x v="1"/>
    <x v="6"/>
    <s v="MIDDLE &amp; HIGH SCHOOL PROGRAMS"/>
    <s v="YOUTH DEVELOPMENT TEENS"/>
    <x v="0"/>
    <x v="54"/>
    <x v="54"/>
    <n v="4.5999999999999996"/>
    <x v="120"/>
    <x v="54"/>
  </r>
  <r>
    <s v="042881348"/>
    <x v="7"/>
    <x v="0"/>
    <x v="1"/>
    <x v="0"/>
    <s v="Teen Pregnancy Prevention"/>
    <s v="TEEN CHALLENGE FUND"/>
    <x v="0"/>
    <x v="53"/>
    <x v="53"/>
    <n v="0.46"/>
    <x v="282"/>
    <x v="53"/>
  </r>
  <r>
    <s v="042881348"/>
    <x v="7"/>
    <x v="0"/>
    <x v="1"/>
    <x v="0"/>
    <s v="Teen Pregnancy Prevention"/>
    <s v="TEEN CHALLENGE FUND"/>
    <x v="0"/>
    <x v="67"/>
    <x v="67"/>
    <n v="0.56000000000000005"/>
    <x v="283"/>
    <x v="67"/>
  </r>
  <r>
    <s v="042881348"/>
    <x v="7"/>
    <x v="0"/>
    <x v="1"/>
    <x v="0"/>
    <s v="Teen Pregnancy Prevention"/>
    <s v="TEEN CHALLENGE FUND"/>
    <x v="0"/>
    <x v="65"/>
    <x v="65"/>
    <n v="0.62"/>
    <x v="284"/>
    <x v="65"/>
  </r>
  <r>
    <s v="042881348"/>
    <x v="7"/>
    <x v="0"/>
    <x v="1"/>
    <x v="0"/>
    <s v="Teen Pregnancy Prevention"/>
    <s v="TEEN CHALLENGE FUND"/>
    <x v="0"/>
    <x v="66"/>
    <x v="66"/>
    <n v="0.5"/>
    <x v="285"/>
    <x v="66"/>
  </r>
  <r>
    <s v="042881348"/>
    <x v="7"/>
    <x v="0"/>
    <x v="1"/>
    <x v="0"/>
    <s v="Teen Pregnancy Prevention"/>
    <s v="TEEN CHALLENGE FUND"/>
    <x v="0"/>
    <x v="54"/>
    <x v="54"/>
    <n v="2.14"/>
    <x v="151"/>
    <x v="54"/>
  </r>
  <r>
    <s v="046134724"/>
    <x v="8"/>
    <x v="0"/>
    <x v="0"/>
    <x v="7"/>
    <s v="Teen Pregnancy Prevention"/>
    <s v="Science-based teen pregnancy prevention"/>
    <x v="0"/>
    <x v="68"/>
    <x v="68"/>
    <n v="0.12"/>
    <x v="286"/>
    <x v="68"/>
  </r>
  <r>
    <s v="046134724"/>
    <x v="8"/>
    <x v="0"/>
    <x v="0"/>
    <x v="7"/>
    <s v="Teen Pregnancy Prevention"/>
    <s v="Science-based teen pregnancy prevention"/>
    <x v="0"/>
    <x v="55"/>
    <x v="55"/>
    <n v="0.4"/>
    <x v="287"/>
    <x v="55"/>
  </r>
  <r>
    <s v="046134724"/>
    <x v="8"/>
    <x v="0"/>
    <x v="0"/>
    <x v="7"/>
    <s v="Teen Pregnancy Prevention"/>
    <s v="Science-based teen pregnancy prevention"/>
    <x v="0"/>
    <x v="63"/>
    <x v="63"/>
    <n v="0.61"/>
    <x v="288"/>
    <x v="63"/>
  </r>
  <r>
    <s v="046134724"/>
    <x v="8"/>
    <x v="0"/>
    <x v="0"/>
    <x v="7"/>
    <s v="Teen Pregnancy Prevention"/>
    <s v="Science-based teen pregnancy prevention"/>
    <x v="0"/>
    <x v="56"/>
    <x v="56"/>
    <n v="1.1399999999999999"/>
    <x v="289"/>
    <x v="56"/>
  </r>
  <r>
    <s v="046134724"/>
    <x v="8"/>
    <x v="0"/>
    <x v="0"/>
    <x v="7"/>
    <s v="Teen Pregnancy Prevention"/>
    <s v="Science-based teen pregnancy prevention"/>
    <x v="0"/>
    <x v="64"/>
    <x v="64"/>
    <n v="0.15"/>
    <x v="290"/>
    <x v="64"/>
  </r>
  <r>
    <s v="046134724"/>
    <x v="8"/>
    <x v="0"/>
    <x v="0"/>
    <x v="7"/>
    <s v="Teen Pregnancy Prevention"/>
    <s v="Science-based teen pregnancy prevention"/>
    <x v="0"/>
    <x v="69"/>
    <x v="69"/>
    <n v="0.4"/>
    <x v="291"/>
    <x v="69"/>
  </r>
  <r>
    <s v="046134724"/>
    <x v="8"/>
    <x v="0"/>
    <x v="0"/>
    <x v="7"/>
    <s v="Teen Pregnancy Prevention"/>
    <s v="Science-based teen pregnancy prevention"/>
    <x v="0"/>
    <x v="54"/>
    <x v="54"/>
    <n v="2.82"/>
    <x v="159"/>
    <x v="54"/>
  </r>
  <r>
    <s v="222592333"/>
    <x v="9"/>
    <x v="0"/>
    <x v="0"/>
    <x v="8"/>
    <s v="Responsible Attitudes towards Pregnancy Prevention"/>
    <s v="Adolescent pregnancy prevention"/>
    <x v="0"/>
    <x v="55"/>
    <x v="55"/>
    <n v="1"/>
    <x v="292"/>
    <x v="55"/>
  </r>
  <r>
    <s v="222592333"/>
    <x v="9"/>
    <x v="0"/>
    <x v="0"/>
    <x v="8"/>
    <s v="Responsible Attitudes towards Pregnancy Prevention"/>
    <s v="Adolescent pregnancy prevention"/>
    <x v="0"/>
    <x v="54"/>
    <x v="54"/>
    <n v="2.2999999999999998"/>
    <x v="178"/>
    <x v="54"/>
  </r>
  <r>
    <s v="222592333"/>
    <x v="9"/>
    <x v="0"/>
    <x v="0"/>
    <x v="8"/>
    <s v="Responsible Attitudes towards Pregnancy Prevention"/>
    <s v="Adolescent pregnancy prevention"/>
    <x v="0"/>
    <x v="70"/>
    <x v="70"/>
    <n v="0.8"/>
    <x v="293"/>
    <x v="70"/>
  </r>
  <r>
    <s v="222592333"/>
    <x v="9"/>
    <x v="0"/>
    <x v="0"/>
    <x v="8"/>
    <s v="Responsible Attitudes towards Pregnancy Prevention"/>
    <s v="Adolescent pregnancy prevention"/>
    <x v="0"/>
    <x v="71"/>
    <x v="71"/>
    <n v="0.5"/>
    <x v="294"/>
    <x v="71"/>
  </r>
  <r>
    <s v="223223641"/>
    <x v="10"/>
    <x v="0"/>
    <x v="1"/>
    <x v="9"/>
    <s v="Teen Pregnancy Prevention"/>
    <s v="Teen Pregnancy Prevention"/>
    <x v="0"/>
    <x v="67"/>
    <x v="67"/>
    <n v="0.1"/>
    <x v="295"/>
    <x v="67"/>
  </r>
  <r>
    <s v="223223641"/>
    <x v="10"/>
    <x v="0"/>
    <x v="1"/>
    <x v="9"/>
    <s v="Teen Pregnancy Prevention"/>
    <s v="Teen Pregnancy Prevention"/>
    <x v="0"/>
    <x v="66"/>
    <x v="66"/>
    <n v="0.14000000000000001"/>
    <x v="296"/>
    <x v="66"/>
  </r>
  <r>
    <s v="223223641"/>
    <x v="10"/>
    <x v="0"/>
    <x v="1"/>
    <x v="9"/>
    <s v="Teen Pregnancy Prevention"/>
    <s v="Teen Pregnancy Prevention"/>
    <x v="0"/>
    <x v="56"/>
    <x v="56"/>
    <n v="0.94"/>
    <x v="297"/>
    <x v="56"/>
  </r>
  <r>
    <s v="223223641"/>
    <x v="10"/>
    <x v="0"/>
    <x v="1"/>
    <x v="9"/>
    <s v="Teen Pregnancy Prevention"/>
    <s v="Teen Pregnancy Prevention"/>
    <x v="0"/>
    <x v="54"/>
    <x v="54"/>
    <n v="1.74"/>
    <x v="202"/>
    <x v="54"/>
  </r>
  <r>
    <s v="223223641"/>
    <x v="10"/>
    <x v="0"/>
    <x v="1"/>
    <x v="9"/>
    <s v="Teen Pregnancy Prevention"/>
    <s v="Teen Pregnancy Prevention"/>
    <x v="0"/>
    <x v="70"/>
    <x v="70"/>
    <n v="0.5"/>
    <x v="298"/>
    <x v="70"/>
  </r>
  <r>
    <s v="223223641"/>
    <x v="10"/>
    <x v="0"/>
    <x v="1"/>
    <x v="9"/>
    <s v="Teen Pregnancy Prevention"/>
    <s v="Teen Pregnancy Prevention"/>
    <x v="0"/>
    <x v="55"/>
    <x v="55"/>
    <n v="0.03"/>
    <x v="79"/>
    <x v="55"/>
  </r>
  <r>
    <s v="223223641"/>
    <x v="10"/>
    <x v="0"/>
    <x v="1"/>
    <x v="9"/>
    <s v="Teen Pregnancy Prevention"/>
    <s v="Teen Pregnancy Prevention"/>
    <x v="0"/>
    <x v="63"/>
    <x v="63"/>
    <n v="0.03"/>
    <x v="299"/>
    <x v="63"/>
  </r>
  <r>
    <s v="237112665"/>
    <x v="11"/>
    <x v="0"/>
    <x v="1"/>
    <x v="10"/>
    <s v="PPT - DPH"/>
    <s v="Counseling"/>
    <x v="0"/>
    <x v="63"/>
    <x v="63"/>
    <n v="0.03"/>
    <x v="300"/>
    <x v="63"/>
  </r>
  <r>
    <s v="237112665"/>
    <x v="11"/>
    <x v="0"/>
    <x v="1"/>
    <x v="10"/>
    <s v="PPT - DPH"/>
    <s v="Counseling"/>
    <x v="0"/>
    <x v="71"/>
    <x v="71"/>
    <n v="1"/>
    <x v="301"/>
    <x v="71"/>
  </r>
  <r>
    <s v="237112665"/>
    <x v="11"/>
    <x v="0"/>
    <x v="1"/>
    <x v="10"/>
    <s v="PPT - DPH"/>
    <s v="Counseling"/>
    <x v="0"/>
    <x v="72"/>
    <x v="72"/>
    <n v="1"/>
    <x v="302"/>
    <x v="72"/>
  </r>
  <r>
    <s v="237112665"/>
    <x v="11"/>
    <x v="0"/>
    <x v="1"/>
    <x v="10"/>
    <s v="PPT - DPH"/>
    <s v="Counseling"/>
    <x v="0"/>
    <x v="54"/>
    <x v="54"/>
    <n v="2.0299999999999998"/>
    <x v="232"/>
    <x v="54"/>
  </r>
  <r>
    <s v="042104250"/>
    <x v="2"/>
    <x v="1"/>
    <x v="2"/>
    <x v="2"/>
    <s v="MIDDLE SCHOOL PROGRAM"/>
    <s v="PREGNANCY PREVENTION"/>
    <x v="0"/>
    <x v="0"/>
    <x v="0"/>
    <n v="0"/>
    <x v="303"/>
    <x v="0"/>
  </r>
  <r>
    <s v="042104250"/>
    <x v="2"/>
    <x v="1"/>
    <x v="2"/>
    <x v="2"/>
    <s v="MIDDLE SCHOOL PROGRAM"/>
    <s v="PREGNANCY PREVENTION"/>
    <x v="0"/>
    <x v="1"/>
    <x v="1"/>
    <n v="0"/>
    <x v="304"/>
    <x v="1"/>
  </r>
  <r>
    <s v="042104250"/>
    <x v="2"/>
    <x v="1"/>
    <x v="2"/>
    <x v="2"/>
    <s v="MIDDLE SCHOOL PROGRAM"/>
    <s v="PREGNANCY PREVENTION"/>
    <x v="0"/>
    <x v="22"/>
    <x v="22"/>
    <n v="0"/>
    <x v="305"/>
    <x v="22"/>
  </r>
  <r>
    <s v="042104250"/>
    <x v="2"/>
    <x v="1"/>
    <x v="2"/>
    <x v="2"/>
    <s v="MIDDLE SCHOOL PROGRAM"/>
    <s v="PREGNANCY PREVENTION"/>
    <x v="0"/>
    <x v="2"/>
    <x v="2"/>
    <n v="0"/>
    <x v="306"/>
    <x v="2"/>
  </r>
  <r>
    <s v="042104250"/>
    <x v="2"/>
    <x v="1"/>
    <x v="2"/>
    <x v="2"/>
    <s v="MIDDLE SCHOOL PROGRAM"/>
    <s v="PREGNANCY PREVENTION"/>
    <x v="0"/>
    <x v="3"/>
    <x v="3"/>
    <n v="0"/>
    <x v="307"/>
    <x v="3"/>
  </r>
  <r>
    <s v="042104250"/>
    <x v="2"/>
    <x v="1"/>
    <x v="2"/>
    <x v="2"/>
    <s v="MIDDLE SCHOOL PROGRAM"/>
    <s v="PREGNANCY PREVENTION"/>
    <x v="0"/>
    <x v="23"/>
    <x v="23"/>
    <n v="0"/>
    <x v="308"/>
    <x v="23"/>
  </r>
  <r>
    <s v="042104250"/>
    <x v="2"/>
    <x v="1"/>
    <x v="2"/>
    <x v="2"/>
    <s v="MIDDLE SCHOOL PROGRAM"/>
    <s v="PREGNANCY PREVENTION"/>
    <x v="0"/>
    <x v="4"/>
    <x v="4"/>
    <n v="0"/>
    <x v="309"/>
    <x v="4"/>
  </r>
  <r>
    <s v="042104250"/>
    <x v="2"/>
    <x v="1"/>
    <x v="2"/>
    <x v="2"/>
    <s v="MIDDLE SCHOOL PROGRAM"/>
    <s v="PREGNANCY PREVENTION"/>
    <x v="0"/>
    <x v="24"/>
    <x v="24"/>
    <n v="0"/>
    <x v="79"/>
    <x v="24"/>
  </r>
  <r>
    <s v="042104250"/>
    <x v="2"/>
    <x v="1"/>
    <x v="2"/>
    <x v="2"/>
    <s v="MIDDLE SCHOOL PROGRAM"/>
    <s v="PREGNANCY PREVENTION"/>
    <x v="0"/>
    <x v="5"/>
    <x v="5"/>
    <n v="0"/>
    <x v="310"/>
    <x v="5"/>
  </r>
  <r>
    <s v="042104250"/>
    <x v="2"/>
    <x v="1"/>
    <x v="2"/>
    <x v="2"/>
    <s v="MIDDLE SCHOOL PROGRAM"/>
    <s v="PREGNANCY PREVENTION"/>
    <x v="0"/>
    <x v="25"/>
    <x v="25"/>
    <n v="0"/>
    <x v="99"/>
    <x v="25"/>
  </r>
  <r>
    <s v="042104250"/>
    <x v="2"/>
    <x v="1"/>
    <x v="2"/>
    <x v="2"/>
    <s v="MIDDLE SCHOOL PROGRAM"/>
    <s v="PREGNANCY PREVENTION"/>
    <x v="0"/>
    <x v="6"/>
    <x v="6"/>
    <n v="0"/>
    <x v="311"/>
    <x v="6"/>
  </r>
  <r>
    <s v="042104250"/>
    <x v="2"/>
    <x v="1"/>
    <x v="2"/>
    <x v="2"/>
    <s v="MIDDLE SCHOOL PROGRAM"/>
    <s v="PREGNANCY PREVENTION"/>
    <x v="0"/>
    <x v="7"/>
    <x v="7"/>
    <n v="0"/>
    <x v="312"/>
    <x v="7"/>
  </r>
  <r>
    <s v="042104250"/>
    <x v="2"/>
    <x v="1"/>
    <x v="2"/>
    <x v="2"/>
    <s v="MIDDLE SCHOOL PROGRAM"/>
    <s v="PREGNANCY PREVENTION"/>
    <x v="0"/>
    <x v="19"/>
    <x v="19"/>
    <n v="0"/>
    <x v="313"/>
    <x v="19"/>
  </r>
  <r>
    <s v="042104250"/>
    <x v="2"/>
    <x v="1"/>
    <x v="2"/>
    <x v="2"/>
    <s v="MIDDLE SCHOOL PROGRAM"/>
    <s v="PREGNANCY PREVENTION"/>
    <x v="0"/>
    <x v="20"/>
    <x v="20"/>
    <n v="0"/>
    <x v="314"/>
    <x v="20"/>
  </r>
  <r>
    <s v="042104250"/>
    <x v="2"/>
    <x v="1"/>
    <x v="2"/>
    <x v="2"/>
    <s v="MIDDLE SCHOOL PROGRAM"/>
    <s v="PREGNANCY PREVENTION"/>
    <x v="0"/>
    <x v="8"/>
    <x v="8"/>
    <n v="0"/>
    <x v="315"/>
    <x v="8"/>
  </r>
  <r>
    <s v="042104250"/>
    <x v="2"/>
    <x v="1"/>
    <x v="2"/>
    <x v="2"/>
    <s v="MIDDLE SCHOOL PROGRAM"/>
    <s v="PREGNANCY PREVENTION"/>
    <x v="0"/>
    <x v="9"/>
    <x v="9"/>
    <n v="0"/>
    <x v="316"/>
    <x v="9"/>
  </r>
  <r>
    <s v="042104250"/>
    <x v="2"/>
    <x v="1"/>
    <x v="2"/>
    <x v="2"/>
    <s v="MIDDLE SCHOOL PROGRAM"/>
    <s v="PREGNANCY PREVENTION"/>
    <x v="0"/>
    <x v="12"/>
    <x v="12"/>
    <n v="0"/>
    <x v="317"/>
    <x v="12"/>
  </r>
  <r>
    <s v="042104250"/>
    <x v="2"/>
    <x v="1"/>
    <x v="2"/>
    <x v="2"/>
    <s v="MIDDLE SCHOOL PROGRAM"/>
    <s v="PREGNANCY PREVENTION"/>
    <x v="0"/>
    <x v="13"/>
    <x v="13"/>
    <n v="0"/>
    <x v="318"/>
    <x v="13"/>
  </r>
  <r>
    <s v="042104250"/>
    <x v="2"/>
    <x v="1"/>
    <x v="2"/>
    <x v="2"/>
    <s v="MIDDLE SCHOOL PROGRAM"/>
    <s v="PREGNANCY PREVENTION"/>
    <x v="0"/>
    <x v="32"/>
    <x v="32"/>
    <n v="0"/>
    <x v="319"/>
    <x v="32"/>
  </r>
  <r>
    <s v="042104250"/>
    <x v="2"/>
    <x v="1"/>
    <x v="2"/>
    <x v="2"/>
    <s v="MIDDLE SCHOOL PROGRAM"/>
    <s v="PREGNANCY PREVENTION"/>
    <x v="0"/>
    <x v="14"/>
    <x v="14"/>
    <n v="0"/>
    <x v="320"/>
    <x v="14"/>
  </r>
  <r>
    <s v="042104250"/>
    <x v="2"/>
    <x v="1"/>
    <x v="2"/>
    <x v="2"/>
    <s v="MIDDLE SCHOOL PROGRAM"/>
    <s v="PREGNANCY PREVENTION"/>
    <x v="0"/>
    <x v="15"/>
    <x v="15"/>
    <n v="0"/>
    <x v="321"/>
    <x v="15"/>
  </r>
  <r>
    <s v="042104250"/>
    <x v="2"/>
    <x v="1"/>
    <x v="2"/>
    <x v="2"/>
    <s v="MIDDLE SCHOOL PROGRAM"/>
    <s v="PREGNANCY PREVENTION"/>
    <x v="0"/>
    <x v="16"/>
    <x v="16"/>
    <n v="0"/>
    <x v="322"/>
    <x v="16"/>
  </r>
  <r>
    <s v="042104250"/>
    <x v="2"/>
    <x v="1"/>
    <x v="2"/>
    <x v="2"/>
    <s v="MIDDLE SCHOOL PROGRAM"/>
    <s v="PREGNANCY PREVENTION"/>
    <x v="0"/>
    <x v="17"/>
    <x v="17"/>
    <n v="0"/>
    <x v="310"/>
    <x v="17"/>
  </r>
  <r>
    <s v="042104250"/>
    <x v="2"/>
    <x v="1"/>
    <x v="2"/>
    <x v="2"/>
    <s v="MIDDLE SCHOOL PROGRAM"/>
    <s v="PREGNANCY PREVENTION"/>
    <x v="0"/>
    <x v="18"/>
    <x v="18"/>
    <n v="0"/>
    <x v="323"/>
    <x v="18"/>
  </r>
  <r>
    <s v="042609177"/>
    <x v="5"/>
    <x v="1"/>
    <x v="2"/>
    <x v="5"/>
    <s v="Teen Outreach and Prevention"/>
    <s v="Teen Pregnancy Prevention Program"/>
    <x v="0"/>
    <x v="0"/>
    <x v="0"/>
    <n v="0"/>
    <x v="324"/>
    <x v="0"/>
  </r>
  <r>
    <s v="042609177"/>
    <x v="5"/>
    <x v="1"/>
    <x v="2"/>
    <x v="5"/>
    <s v="Teen Outreach and Prevention"/>
    <s v="Teen Pregnancy Prevention Program"/>
    <x v="0"/>
    <x v="1"/>
    <x v="1"/>
    <n v="0"/>
    <x v="325"/>
    <x v="1"/>
  </r>
  <r>
    <s v="042609177"/>
    <x v="5"/>
    <x v="1"/>
    <x v="2"/>
    <x v="5"/>
    <s v="Teen Outreach and Prevention"/>
    <s v="Teen Pregnancy Prevention Program"/>
    <x v="0"/>
    <x v="22"/>
    <x v="22"/>
    <n v="0"/>
    <x v="326"/>
    <x v="22"/>
  </r>
  <r>
    <s v="042609177"/>
    <x v="5"/>
    <x v="1"/>
    <x v="2"/>
    <x v="5"/>
    <s v="Teen Outreach and Prevention"/>
    <s v="Teen Pregnancy Prevention Program"/>
    <x v="0"/>
    <x v="3"/>
    <x v="3"/>
    <n v="0"/>
    <x v="327"/>
    <x v="3"/>
  </r>
  <r>
    <s v="042609177"/>
    <x v="5"/>
    <x v="1"/>
    <x v="2"/>
    <x v="5"/>
    <s v="Teen Outreach and Prevention"/>
    <s v="Teen Pregnancy Prevention Program"/>
    <x v="0"/>
    <x v="23"/>
    <x v="23"/>
    <n v="0"/>
    <x v="328"/>
    <x v="23"/>
  </r>
  <r>
    <s v="042609177"/>
    <x v="5"/>
    <x v="1"/>
    <x v="2"/>
    <x v="5"/>
    <s v="Teen Outreach and Prevention"/>
    <s v="Teen Pregnancy Prevention Program"/>
    <x v="0"/>
    <x v="4"/>
    <x v="4"/>
    <n v="0"/>
    <x v="329"/>
    <x v="4"/>
  </r>
  <r>
    <s v="042609177"/>
    <x v="5"/>
    <x v="1"/>
    <x v="2"/>
    <x v="5"/>
    <s v="Teen Outreach and Prevention"/>
    <s v="Teen Pregnancy Prevention Program"/>
    <x v="0"/>
    <x v="27"/>
    <x v="27"/>
    <n v="0"/>
    <x v="161"/>
    <x v="27"/>
  </r>
  <r>
    <s v="042609177"/>
    <x v="5"/>
    <x v="1"/>
    <x v="2"/>
    <x v="5"/>
    <s v="Teen Outreach and Prevention"/>
    <s v="Teen Pregnancy Prevention Program"/>
    <x v="0"/>
    <x v="29"/>
    <x v="29"/>
    <n v="0"/>
    <x v="330"/>
    <x v="29"/>
  </r>
  <r>
    <s v="042609177"/>
    <x v="5"/>
    <x v="1"/>
    <x v="2"/>
    <x v="5"/>
    <s v="Teen Outreach and Prevention"/>
    <s v="Teen Pregnancy Prevention Program"/>
    <x v="0"/>
    <x v="6"/>
    <x v="6"/>
    <n v="0"/>
    <x v="331"/>
    <x v="6"/>
  </r>
  <r>
    <s v="042609177"/>
    <x v="5"/>
    <x v="1"/>
    <x v="2"/>
    <x v="5"/>
    <s v="Teen Outreach and Prevention"/>
    <s v="Teen Pregnancy Prevention Program"/>
    <x v="0"/>
    <x v="7"/>
    <x v="7"/>
    <n v="0"/>
    <x v="332"/>
    <x v="7"/>
  </r>
  <r>
    <s v="042609177"/>
    <x v="5"/>
    <x v="1"/>
    <x v="2"/>
    <x v="5"/>
    <s v="Teen Outreach and Prevention"/>
    <s v="Teen Pregnancy Prevention Program"/>
    <x v="0"/>
    <x v="8"/>
    <x v="8"/>
    <n v="0"/>
    <x v="333"/>
    <x v="8"/>
  </r>
  <r>
    <s v="042609177"/>
    <x v="5"/>
    <x v="1"/>
    <x v="2"/>
    <x v="5"/>
    <s v="Teen Outreach and Prevention"/>
    <s v="Teen Pregnancy Prevention Program"/>
    <x v="0"/>
    <x v="9"/>
    <x v="9"/>
    <n v="0"/>
    <x v="334"/>
    <x v="9"/>
  </r>
  <r>
    <s v="042609177"/>
    <x v="5"/>
    <x v="1"/>
    <x v="2"/>
    <x v="5"/>
    <s v="Teen Outreach and Prevention"/>
    <s v="Teen Pregnancy Prevention Program"/>
    <x v="0"/>
    <x v="10"/>
    <x v="10"/>
    <n v="0"/>
    <x v="335"/>
    <x v="10"/>
  </r>
  <r>
    <s v="042609177"/>
    <x v="5"/>
    <x v="1"/>
    <x v="2"/>
    <x v="5"/>
    <s v="Teen Outreach and Prevention"/>
    <s v="Teen Pregnancy Prevention Program"/>
    <x v="0"/>
    <x v="30"/>
    <x v="30"/>
    <n v="0"/>
    <x v="336"/>
    <x v="30"/>
  </r>
  <r>
    <s v="042609177"/>
    <x v="5"/>
    <x v="1"/>
    <x v="2"/>
    <x v="5"/>
    <s v="Teen Outreach and Prevention"/>
    <s v="Teen Pregnancy Prevention Program"/>
    <x v="0"/>
    <x v="11"/>
    <x v="11"/>
    <n v="0"/>
    <x v="337"/>
    <x v="11"/>
  </r>
  <r>
    <s v="042609177"/>
    <x v="5"/>
    <x v="1"/>
    <x v="2"/>
    <x v="5"/>
    <s v="Teen Outreach and Prevention"/>
    <s v="Teen Pregnancy Prevention Program"/>
    <x v="0"/>
    <x v="12"/>
    <x v="12"/>
    <n v="0"/>
    <x v="338"/>
    <x v="12"/>
  </r>
  <r>
    <s v="042609177"/>
    <x v="5"/>
    <x v="1"/>
    <x v="2"/>
    <x v="5"/>
    <s v="Teen Outreach and Prevention"/>
    <s v="Teen Pregnancy Prevention Program"/>
    <x v="0"/>
    <x v="13"/>
    <x v="13"/>
    <n v="0"/>
    <x v="339"/>
    <x v="13"/>
  </r>
  <r>
    <s v="042609177"/>
    <x v="5"/>
    <x v="1"/>
    <x v="2"/>
    <x v="5"/>
    <s v="Teen Outreach and Prevention"/>
    <s v="Teen Pregnancy Prevention Program"/>
    <x v="0"/>
    <x v="14"/>
    <x v="14"/>
    <n v="0"/>
    <x v="339"/>
    <x v="14"/>
  </r>
  <r>
    <s v="042609177"/>
    <x v="5"/>
    <x v="1"/>
    <x v="2"/>
    <x v="5"/>
    <s v="Teen Outreach and Prevention"/>
    <s v="Teen Pregnancy Prevention Program"/>
    <x v="0"/>
    <x v="15"/>
    <x v="15"/>
    <n v="0"/>
    <x v="340"/>
    <x v="15"/>
  </r>
  <r>
    <s v="042609177"/>
    <x v="5"/>
    <x v="1"/>
    <x v="2"/>
    <x v="5"/>
    <s v="Teen Outreach and Prevention"/>
    <s v="Teen Pregnancy Prevention Program"/>
    <x v="0"/>
    <x v="16"/>
    <x v="16"/>
    <n v="0"/>
    <x v="341"/>
    <x v="16"/>
  </r>
  <r>
    <s v="042609177"/>
    <x v="5"/>
    <x v="1"/>
    <x v="2"/>
    <x v="5"/>
    <s v="Teen Outreach and Prevention"/>
    <s v="Teen Pregnancy Prevention Program"/>
    <x v="0"/>
    <x v="17"/>
    <x v="17"/>
    <n v="0"/>
    <x v="342"/>
    <x v="17"/>
  </r>
  <r>
    <s v="042609177"/>
    <x v="5"/>
    <x v="1"/>
    <x v="2"/>
    <x v="5"/>
    <s v="Teen Outreach and Prevention"/>
    <s v="Teen Pregnancy Prevention Program"/>
    <x v="0"/>
    <x v="18"/>
    <x v="18"/>
    <n v="0"/>
    <x v="343"/>
    <x v="18"/>
  </r>
  <r>
    <s v="042609177"/>
    <x v="5"/>
    <x v="1"/>
    <x v="2"/>
    <x v="5"/>
    <s v="Teen Outreach and Prevention"/>
    <s v="Teen Pregnancy Prevention Program"/>
    <x v="0"/>
    <x v="5"/>
    <x v="5"/>
    <n v="0"/>
    <x v="342"/>
    <x v="5"/>
  </r>
  <r>
    <s v="042748244"/>
    <x v="6"/>
    <x v="1"/>
    <x v="2"/>
    <x v="6"/>
    <s v="MIDDLE &amp; HIGH SCHOOL PROGRAMS"/>
    <s v="YOUTH DEVELOPMENT TEENS"/>
    <x v="0"/>
    <x v="0"/>
    <x v="0"/>
    <n v="0"/>
    <x v="344"/>
    <x v="0"/>
  </r>
  <r>
    <s v="042748244"/>
    <x v="6"/>
    <x v="1"/>
    <x v="2"/>
    <x v="6"/>
    <s v="MIDDLE &amp; HIGH SCHOOL PROGRAMS"/>
    <s v="YOUTH DEVELOPMENT TEENS"/>
    <x v="0"/>
    <x v="31"/>
    <x v="31"/>
    <n v="0"/>
    <x v="345"/>
    <x v="31"/>
  </r>
  <r>
    <s v="042748244"/>
    <x v="6"/>
    <x v="1"/>
    <x v="2"/>
    <x v="6"/>
    <s v="MIDDLE &amp; HIGH SCHOOL PROGRAMS"/>
    <s v="YOUTH DEVELOPMENT TEENS"/>
    <x v="0"/>
    <x v="1"/>
    <x v="1"/>
    <n v="0"/>
    <x v="346"/>
    <x v="1"/>
  </r>
  <r>
    <s v="042748244"/>
    <x v="6"/>
    <x v="1"/>
    <x v="2"/>
    <x v="6"/>
    <s v="MIDDLE &amp; HIGH SCHOOL PROGRAMS"/>
    <s v="YOUTH DEVELOPMENT TEENS"/>
    <x v="0"/>
    <x v="22"/>
    <x v="22"/>
    <n v="0"/>
    <x v="347"/>
    <x v="22"/>
  </r>
  <r>
    <s v="042748244"/>
    <x v="6"/>
    <x v="1"/>
    <x v="2"/>
    <x v="6"/>
    <s v="MIDDLE &amp; HIGH SCHOOL PROGRAMS"/>
    <s v="YOUTH DEVELOPMENT TEENS"/>
    <x v="0"/>
    <x v="2"/>
    <x v="2"/>
    <n v="0"/>
    <x v="348"/>
    <x v="2"/>
  </r>
  <r>
    <s v="042748244"/>
    <x v="6"/>
    <x v="1"/>
    <x v="2"/>
    <x v="6"/>
    <s v="MIDDLE &amp; HIGH SCHOOL PROGRAMS"/>
    <s v="YOUTH DEVELOPMENT TEENS"/>
    <x v="0"/>
    <x v="3"/>
    <x v="3"/>
    <n v="0"/>
    <x v="349"/>
    <x v="3"/>
  </r>
  <r>
    <s v="042748244"/>
    <x v="6"/>
    <x v="1"/>
    <x v="2"/>
    <x v="6"/>
    <s v="MIDDLE &amp; HIGH SCHOOL PROGRAMS"/>
    <s v="YOUTH DEVELOPMENT TEENS"/>
    <x v="0"/>
    <x v="23"/>
    <x v="23"/>
    <n v="0"/>
    <x v="350"/>
    <x v="23"/>
  </r>
  <r>
    <s v="042748244"/>
    <x v="6"/>
    <x v="1"/>
    <x v="2"/>
    <x v="6"/>
    <s v="MIDDLE &amp; HIGH SCHOOL PROGRAMS"/>
    <s v="YOUTH DEVELOPMENT TEENS"/>
    <x v="0"/>
    <x v="4"/>
    <x v="4"/>
    <n v="0"/>
    <x v="351"/>
    <x v="4"/>
  </r>
  <r>
    <s v="042748244"/>
    <x v="6"/>
    <x v="1"/>
    <x v="2"/>
    <x v="6"/>
    <s v="MIDDLE &amp; HIGH SCHOOL PROGRAMS"/>
    <s v="YOUTH DEVELOPMENT TEENS"/>
    <x v="0"/>
    <x v="27"/>
    <x v="27"/>
    <n v="0"/>
    <x v="352"/>
    <x v="27"/>
  </r>
  <r>
    <s v="042748244"/>
    <x v="6"/>
    <x v="1"/>
    <x v="2"/>
    <x v="6"/>
    <s v="MIDDLE &amp; HIGH SCHOOL PROGRAMS"/>
    <s v="YOUTH DEVELOPMENT TEENS"/>
    <x v="0"/>
    <x v="25"/>
    <x v="25"/>
    <n v="0"/>
    <x v="353"/>
    <x v="25"/>
  </r>
  <r>
    <s v="042748244"/>
    <x v="6"/>
    <x v="1"/>
    <x v="2"/>
    <x v="6"/>
    <s v="MIDDLE &amp; HIGH SCHOOL PROGRAMS"/>
    <s v="YOUTH DEVELOPMENT TEENS"/>
    <x v="0"/>
    <x v="6"/>
    <x v="6"/>
    <n v="0"/>
    <x v="354"/>
    <x v="6"/>
  </r>
  <r>
    <s v="042748244"/>
    <x v="6"/>
    <x v="1"/>
    <x v="2"/>
    <x v="6"/>
    <s v="MIDDLE &amp; HIGH SCHOOL PROGRAMS"/>
    <s v="YOUTH DEVELOPMENT TEENS"/>
    <x v="0"/>
    <x v="7"/>
    <x v="7"/>
    <n v="0"/>
    <x v="355"/>
    <x v="7"/>
  </r>
  <r>
    <s v="042748244"/>
    <x v="6"/>
    <x v="1"/>
    <x v="2"/>
    <x v="6"/>
    <s v="MIDDLE &amp; HIGH SCHOOL PROGRAMS"/>
    <s v="YOUTH DEVELOPMENT TEENS"/>
    <x v="0"/>
    <x v="19"/>
    <x v="19"/>
    <n v="0"/>
    <x v="356"/>
    <x v="19"/>
  </r>
  <r>
    <s v="042748244"/>
    <x v="6"/>
    <x v="1"/>
    <x v="2"/>
    <x v="6"/>
    <s v="MIDDLE &amp; HIGH SCHOOL PROGRAMS"/>
    <s v="YOUTH DEVELOPMENT TEENS"/>
    <x v="0"/>
    <x v="20"/>
    <x v="20"/>
    <n v="0"/>
    <x v="357"/>
    <x v="20"/>
  </r>
  <r>
    <s v="042748244"/>
    <x v="6"/>
    <x v="1"/>
    <x v="2"/>
    <x v="6"/>
    <s v="MIDDLE &amp; HIGH SCHOOL PROGRAMS"/>
    <s v="YOUTH DEVELOPMENT TEENS"/>
    <x v="0"/>
    <x v="8"/>
    <x v="8"/>
    <n v="0"/>
    <x v="358"/>
    <x v="8"/>
  </r>
  <r>
    <s v="042748244"/>
    <x v="6"/>
    <x v="1"/>
    <x v="2"/>
    <x v="6"/>
    <s v="MIDDLE &amp; HIGH SCHOOL PROGRAMS"/>
    <s v="YOUTH DEVELOPMENT TEENS"/>
    <x v="0"/>
    <x v="9"/>
    <x v="9"/>
    <n v="0"/>
    <x v="359"/>
    <x v="9"/>
  </r>
  <r>
    <s v="042748244"/>
    <x v="6"/>
    <x v="1"/>
    <x v="2"/>
    <x v="6"/>
    <s v="MIDDLE &amp; HIGH SCHOOL PROGRAMS"/>
    <s v="YOUTH DEVELOPMENT TEENS"/>
    <x v="0"/>
    <x v="21"/>
    <x v="21"/>
    <n v="0"/>
    <x v="360"/>
    <x v="21"/>
  </r>
  <r>
    <s v="042748244"/>
    <x v="6"/>
    <x v="1"/>
    <x v="2"/>
    <x v="6"/>
    <s v="MIDDLE &amp; HIGH SCHOOL PROGRAMS"/>
    <s v="YOUTH DEVELOPMENT TEENS"/>
    <x v="0"/>
    <x v="28"/>
    <x v="28"/>
    <n v="0"/>
    <x v="361"/>
    <x v="28"/>
  </r>
  <r>
    <s v="042748244"/>
    <x v="6"/>
    <x v="1"/>
    <x v="2"/>
    <x v="6"/>
    <s v="MIDDLE &amp; HIGH SCHOOL PROGRAMS"/>
    <s v="YOUTH DEVELOPMENT TEENS"/>
    <x v="0"/>
    <x v="11"/>
    <x v="11"/>
    <n v="0"/>
    <x v="362"/>
    <x v="11"/>
  </r>
  <r>
    <s v="042748244"/>
    <x v="6"/>
    <x v="1"/>
    <x v="2"/>
    <x v="6"/>
    <s v="MIDDLE &amp; HIGH SCHOOL PROGRAMS"/>
    <s v="YOUTH DEVELOPMENT TEENS"/>
    <x v="0"/>
    <x v="12"/>
    <x v="12"/>
    <n v="0"/>
    <x v="363"/>
    <x v="12"/>
  </r>
  <r>
    <s v="042748244"/>
    <x v="6"/>
    <x v="1"/>
    <x v="2"/>
    <x v="6"/>
    <s v="MIDDLE &amp; HIGH SCHOOL PROGRAMS"/>
    <s v="YOUTH DEVELOPMENT TEENS"/>
    <x v="0"/>
    <x v="13"/>
    <x v="13"/>
    <n v="0"/>
    <x v="364"/>
    <x v="13"/>
  </r>
  <r>
    <s v="042748244"/>
    <x v="6"/>
    <x v="1"/>
    <x v="2"/>
    <x v="6"/>
    <s v="MIDDLE &amp; HIGH SCHOOL PROGRAMS"/>
    <s v="YOUTH DEVELOPMENT TEENS"/>
    <x v="0"/>
    <x v="14"/>
    <x v="14"/>
    <n v="0"/>
    <x v="364"/>
    <x v="14"/>
  </r>
  <r>
    <s v="042748244"/>
    <x v="6"/>
    <x v="1"/>
    <x v="2"/>
    <x v="6"/>
    <s v="MIDDLE &amp; HIGH SCHOOL PROGRAMS"/>
    <s v="YOUTH DEVELOPMENT TEENS"/>
    <x v="0"/>
    <x v="15"/>
    <x v="15"/>
    <n v="0"/>
    <x v="365"/>
    <x v="15"/>
  </r>
  <r>
    <s v="042748244"/>
    <x v="6"/>
    <x v="1"/>
    <x v="2"/>
    <x v="6"/>
    <s v="MIDDLE &amp; HIGH SCHOOL PROGRAMS"/>
    <s v="YOUTH DEVELOPMENT TEENS"/>
    <x v="0"/>
    <x v="16"/>
    <x v="16"/>
    <n v="0"/>
    <x v="366"/>
    <x v="16"/>
  </r>
  <r>
    <s v="042748244"/>
    <x v="6"/>
    <x v="1"/>
    <x v="2"/>
    <x v="6"/>
    <s v="MIDDLE &amp; HIGH SCHOOL PROGRAMS"/>
    <s v="YOUTH DEVELOPMENT TEENS"/>
    <x v="0"/>
    <x v="17"/>
    <x v="17"/>
    <n v="0"/>
    <x v="367"/>
    <x v="17"/>
  </r>
  <r>
    <s v="042748244"/>
    <x v="6"/>
    <x v="1"/>
    <x v="2"/>
    <x v="6"/>
    <s v="MIDDLE &amp; HIGH SCHOOL PROGRAMS"/>
    <s v="YOUTH DEVELOPMENT TEENS"/>
    <x v="0"/>
    <x v="18"/>
    <x v="18"/>
    <n v="0"/>
    <x v="368"/>
    <x v="18"/>
  </r>
  <r>
    <s v="042748244"/>
    <x v="6"/>
    <x v="1"/>
    <x v="2"/>
    <x v="6"/>
    <s v="MIDDLE &amp; HIGH SCHOOL PROGRAMS"/>
    <s v="YOUTH DEVELOPMENT TEENS"/>
    <x v="0"/>
    <x v="5"/>
    <x v="5"/>
    <n v="0"/>
    <x v="367"/>
    <x v="5"/>
  </r>
  <r>
    <s v="223223641"/>
    <x v="10"/>
    <x v="1"/>
    <x v="2"/>
    <x v="9"/>
    <s v="Teen Pregnancy Prevention "/>
    <s v="Teen Pregnancy Prevention "/>
    <x v="0"/>
    <x v="0"/>
    <x v="0"/>
    <n v="0"/>
    <x v="369"/>
    <x v="0"/>
  </r>
  <r>
    <s v="223223641"/>
    <x v="10"/>
    <x v="1"/>
    <x v="2"/>
    <x v="9"/>
    <s v="Teen Pregnancy Prevention "/>
    <s v="Teen Pregnancy Prevention "/>
    <x v="0"/>
    <x v="1"/>
    <x v="1"/>
    <n v="0"/>
    <x v="370"/>
    <x v="1"/>
  </r>
  <r>
    <s v="223223641"/>
    <x v="10"/>
    <x v="1"/>
    <x v="2"/>
    <x v="9"/>
    <s v="Teen Pregnancy Prevention "/>
    <s v="Teen Pregnancy Prevention "/>
    <x v="0"/>
    <x v="2"/>
    <x v="2"/>
    <n v="0"/>
    <x v="371"/>
    <x v="2"/>
  </r>
  <r>
    <s v="223223641"/>
    <x v="10"/>
    <x v="1"/>
    <x v="2"/>
    <x v="9"/>
    <s v="Teen Pregnancy Prevention "/>
    <s v="Teen Pregnancy Prevention "/>
    <x v="0"/>
    <x v="3"/>
    <x v="3"/>
    <n v="0"/>
    <x v="372"/>
    <x v="3"/>
  </r>
  <r>
    <s v="223223641"/>
    <x v="10"/>
    <x v="1"/>
    <x v="2"/>
    <x v="9"/>
    <s v="Teen Pregnancy Prevention "/>
    <s v="Teen Pregnancy Prevention "/>
    <x v="0"/>
    <x v="23"/>
    <x v="23"/>
    <n v="0"/>
    <x v="373"/>
    <x v="23"/>
  </r>
  <r>
    <s v="223223641"/>
    <x v="10"/>
    <x v="1"/>
    <x v="2"/>
    <x v="9"/>
    <s v="Teen Pregnancy Prevention "/>
    <s v="Teen Pregnancy Prevention "/>
    <x v="0"/>
    <x v="4"/>
    <x v="4"/>
    <n v="0"/>
    <x v="374"/>
    <x v="4"/>
  </r>
  <r>
    <s v="223223641"/>
    <x v="10"/>
    <x v="1"/>
    <x v="2"/>
    <x v="9"/>
    <s v="Teen Pregnancy Prevention "/>
    <s v="Teen Pregnancy Prevention "/>
    <x v="0"/>
    <x v="5"/>
    <x v="5"/>
    <n v="0"/>
    <x v="375"/>
    <x v="5"/>
  </r>
  <r>
    <s v="223223641"/>
    <x v="10"/>
    <x v="1"/>
    <x v="2"/>
    <x v="9"/>
    <s v="Teen Pregnancy Prevention "/>
    <s v="Teen Pregnancy Prevention "/>
    <x v="0"/>
    <x v="29"/>
    <x v="29"/>
    <n v="0"/>
    <x v="376"/>
    <x v="29"/>
  </r>
  <r>
    <s v="223223641"/>
    <x v="10"/>
    <x v="1"/>
    <x v="2"/>
    <x v="9"/>
    <s v="Teen Pregnancy Prevention "/>
    <s v="Teen Pregnancy Prevention "/>
    <x v="0"/>
    <x v="37"/>
    <x v="37"/>
    <n v="0"/>
    <x v="377"/>
    <x v="37"/>
  </r>
  <r>
    <s v="223223641"/>
    <x v="10"/>
    <x v="1"/>
    <x v="2"/>
    <x v="9"/>
    <s v="Teen Pregnancy Prevention "/>
    <s v="Teen Pregnancy Prevention "/>
    <x v="0"/>
    <x v="39"/>
    <x v="39"/>
    <n v="0"/>
    <x v="378"/>
    <x v="39"/>
  </r>
  <r>
    <s v="223223641"/>
    <x v="10"/>
    <x v="1"/>
    <x v="2"/>
    <x v="9"/>
    <s v="Teen Pregnancy Prevention "/>
    <s v="Teen Pregnancy Prevention "/>
    <x v="0"/>
    <x v="26"/>
    <x v="26"/>
    <n v="0"/>
    <x v="379"/>
    <x v="26"/>
  </r>
  <r>
    <s v="223223641"/>
    <x v="10"/>
    <x v="1"/>
    <x v="2"/>
    <x v="9"/>
    <s v="Teen Pregnancy Prevention "/>
    <s v="Teen Pregnancy Prevention "/>
    <x v="0"/>
    <x v="9"/>
    <x v="9"/>
    <n v="0"/>
    <x v="380"/>
    <x v="9"/>
  </r>
  <r>
    <s v="223223641"/>
    <x v="10"/>
    <x v="1"/>
    <x v="2"/>
    <x v="9"/>
    <s v="Teen Pregnancy Prevention "/>
    <s v="Teen Pregnancy Prevention "/>
    <x v="0"/>
    <x v="17"/>
    <x v="17"/>
    <n v="0"/>
    <x v="375"/>
    <x v="17"/>
  </r>
  <r>
    <s v="223223641"/>
    <x v="10"/>
    <x v="1"/>
    <x v="2"/>
    <x v="9"/>
    <s v="Teen Pregnancy Prevention "/>
    <s v="Teen Pregnancy Prevention "/>
    <x v="0"/>
    <x v="18"/>
    <x v="18"/>
    <n v="0"/>
    <x v="381"/>
    <x v="18"/>
  </r>
  <r>
    <s v="223223641"/>
    <x v="10"/>
    <x v="1"/>
    <x v="2"/>
    <x v="9"/>
    <s v="Teen Pregnancy Prevention "/>
    <s v="Teen Pregnancy Prevention "/>
    <x v="0"/>
    <x v="12"/>
    <x v="12"/>
    <n v="0"/>
    <x v="382"/>
    <x v="12"/>
  </r>
  <r>
    <s v="223223641"/>
    <x v="10"/>
    <x v="1"/>
    <x v="2"/>
    <x v="9"/>
    <s v="Teen Pregnancy Prevention "/>
    <s v="Teen Pregnancy Prevention "/>
    <x v="0"/>
    <x v="13"/>
    <x v="13"/>
    <n v="0"/>
    <x v="383"/>
    <x v="13"/>
  </r>
  <r>
    <s v="223223641"/>
    <x v="10"/>
    <x v="1"/>
    <x v="2"/>
    <x v="9"/>
    <s v="Teen Pregnancy Prevention "/>
    <s v="Teen Pregnancy Prevention "/>
    <x v="0"/>
    <x v="14"/>
    <x v="14"/>
    <n v="0"/>
    <x v="383"/>
    <x v="14"/>
  </r>
  <r>
    <s v="223223641"/>
    <x v="10"/>
    <x v="1"/>
    <x v="2"/>
    <x v="9"/>
    <s v="Teen Pregnancy Prevention "/>
    <s v="Teen Pregnancy Prevention "/>
    <x v="0"/>
    <x v="15"/>
    <x v="15"/>
    <n v="0"/>
    <x v="384"/>
    <x v="15"/>
  </r>
  <r>
    <s v="223223641"/>
    <x v="10"/>
    <x v="1"/>
    <x v="2"/>
    <x v="9"/>
    <s v="Teen Pregnancy Prevention "/>
    <s v="Teen Pregnancy Prevention "/>
    <x v="0"/>
    <x v="16"/>
    <x v="16"/>
    <n v="0"/>
    <x v="385"/>
    <x v="16"/>
  </r>
  <r>
    <s v="237112665"/>
    <x v="11"/>
    <x v="1"/>
    <x v="2"/>
    <x v="10"/>
    <s v="PPT - DPH"/>
    <s v="Counseling"/>
    <x v="0"/>
    <x v="0"/>
    <x v="0"/>
    <n v="0"/>
    <x v="386"/>
    <x v="0"/>
  </r>
  <r>
    <s v="237112665"/>
    <x v="11"/>
    <x v="1"/>
    <x v="2"/>
    <x v="10"/>
    <s v="PPT - DPH"/>
    <s v="Counseling"/>
    <x v="0"/>
    <x v="31"/>
    <x v="31"/>
    <n v="0"/>
    <x v="387"/>
    <x v="31"/>
  </r>
  <r>
    <s v="237112665"/>
    <x v="11"/>
    <x v="1"/>
    <x v="2"/>
    <x v="10"/>
    <s v="PPT - DPH"/>
    <s v="Counseling"/>
    <x v="0"/>
    <x v="1"/>
    <x v="1"/>
    <n v="0"/>
    <x v="388"/>
    <x v="1"/>
  </r>
  <r>
    <s v="237112665"/>
    <x v="11"/>
    <x v="1"/>
    <x v="2"/>
    <x v="10"/>
    <s v="PPT - DPH"/>
    <s v="Counseling"/>
    <x v="0"/>
    <x v="22"/>
    <x v="22"/>
    <n v="0"/>
    <x v="214"/>
    <x v="22"/>
  </r>
  <r>
    <s v="237112665"/>
    <x v="11"/>
    <x v="1"/>
    <x v="2"/>
    <x v="10"/>
    <s v="PPT - DPH"/>
    <s v="Counseling"/>
    <x v="0"/>
    <x v="3"/>
    <x v="3"/>
    <n v="0"/>
    <x v="389"/>
    <x v="3"/>
  </r>
  <r>
    <s v="237112665"/>
    <x v="11"/>
    <x v="1"/>
    <x v="2"/>
    <x v="10"/>
    <s v="PPT - DPH"/>
    <s v="Counseling"/>
    <x v="0"/>
    <x v="23"/>
    <x v="23"/>
    <n v="0"/>
    <x v="390"/>
    <x v="23"/>
  </r>
  <r>
    <s v="237112665"/>
    <x v="11"/>
    <x v="1"/>
    <x v="2"/>
    <x v="10"/>
    <s v="PPT - DPH"/>
    <s v="Counseling"/>
    <x v="0"/>
    <x v="4"/>
    <x v="4"/>
    <n v="0"/>
    <x v="391"/>
    <x v="4"/>
  </r>
  <r>
    <s v="237112665"/>
    <x v="11"/>
    <x v="1"/>
    <x v="2"/>
    <x v="10"/>
    <s v="PPT - DPH"/>
    <s v="Counseling"/>
    <x v="0"/>
    <x v="27"/>
    <x v="27"/>
    <n v="0"/>
    <x v="392"/>
    <x v="27"/>
  </r>
  <r>
    <s v="237112665"/>
    <x v="11"/>
    <x v="1"/>
    <x v="2"/>
    <x v="10"/>
    <s v="PPT - DPH"/>
    <s v="Counseling"/>
    <x v="0"/>
    <x v="6"/>
    <x v="6"/>
    <n v="0"/>
    <x v="393"/>
    <x v="6"/>
  </r>
  <r>
    <s v="237112665"/>
    <x v="11"/>
    <x v="1"/>
    <x v="2"/>
    <x v="10"/>
    <s v="PPT - DPH"/>
    <s v="Counseling"/>
    <x v="0"/>
    <x v="7"/>
    <x v="7"/>
    <n v="0"/>
    <x v="394"/>
    <x v="7"/>
  </r>
  <r>
    <s v="237112665"/>
    <x v="11"/>
    <x v="1"/>
    <x v="2"/>
    <x v="10"/>
    <s v="PPT - DPH"/>
    <s v="Counseling"/>
    <x v="0"/>
    <x v="19"/>
    <x v="19"/>
    <n v="0"/>
    <x v="395"/>
    <x v="19"/>
  </r>
  <r>
    <s v="237112665"/>
    <x v="11"/>
    <x v="1"/>
    <x v="2"/>
    <x v="10"/>
    <s v="PPT - DPH"/>
    <s v="Counseling"/>
    <x v="0"/>
    <x v="40"/>
    <x v="40"/>
    <n v="0"/>
    <x v="396"/>
    <x v="40"/>
  </r>
  <r>
    <s v="237112665"/>
    <x v="11"/>
    <x v="1"/>
    <x v="2"/>
    <x v="10"/>
    <s v="PPT - DPH"/>
    <s v="Counseling"/>
    <x v="0"/>
    <x v="41"/>
    <x v="41"/>
    <n v="0"/>
    <x v="397"/>
    <x v="41"/>
  </r>
  <r>
    <s v="237112665"/>
    <x v="11"/>
    <x v="1"/>
    <x v="2"/>
    <x v="10"/>
    <s v="PPT - DPH"/>
    <s v="Counseling"/>
    <x v="0"/>
    <x v="8"/>
    <x v="8"/>
    <n v="0"/>
    <x v="398"/>
    <x v="8"/>
  </r>
  <r>
    <s v="237112665"/>
    <x v="11"/>
    <x v="1"/>
    <x v="2"/>
    <x v="10"/>
    <s v="PPT - DPH"/>
    <s v="Counseling"/>
    <x v="0"/>
    <x v="9"/>
    <x v="9"/>
    <n v="0"/>
    <x v="399"/>
    <x v="9"/>
  </r>
  <r>
    <s v="237112665"/>
    <x v="11"/>
    <x v="1"/>
    <x v="2"/>
    <x v="10"/>
    <s v="PPT - DPH"/>
    <s v="Counseling"/>
    <x v="0"/>
    <x v="28"/>
    <x v="28"/>
    <n v="0"/>
    <x v="400"/>
    <x v="28"/>
  </r>
  <r>
    <s v="237112665"/>
    <x v="11"/>
    <x v="1"/>
    <x v="2"/>
    <x v="10"/>
    <s v="PPT - DPH"/>
    <s v="Counseling"/>
    <x v="0"/>
    <x v="10"/>
    <x v="10"/>
    <n v="0"/>
    <x v="401"/>
    <x v="10"/>
  </r>
  <r>
    <s v="237112665"/>
    <x v="11"/>
    <x v="1"/>
    <x v="2"/>
    <x v="10"/>
    <s v="PPT - DPH"/>
    <s v="Counseling"/>
    <x v="0"/>
    <x v="11"/>
    <x v="11"/>
    <n v="0"/>
    <x v="402"/>
    <x v="11"/>
  </r>
  <r>
    <s v="237112665"/>
    <x v="11"/>
    <x v="1"/>
    <x v="2"/>
    <x v="10"/>
    <s v="PPT - DPH"/>
    <s v="Counseling"/>
    <x v="0"/>
    <x v="12"/>
    <x v="12"/>
    <n v="0"/>
    <x v="403"/>
    <x v="12"/>
  </r>
  <r>
    <s v="237112665"/>
    <x v="11"/>
    <x v="1"/>
    <x v="2"/>
    <x v="10"/>
    <s v="PPT - DPH"/>
    <s v="Counseling"/>
    <x v="0"/>
    <x v="13"/>
    <x v="13"/>
    <n v="0"/>
    <x v="404"/>
    <x v="13"/>
  </r>
  <r>
    <s v="237112665"/>
    <x v="11"/>
    <x v="1"/>
    <x v="2"/>
    <x v="10"/>
    <s v="PPT - DPH"/>
    <s v="Counseling"/>
    <x v="0"/>
    <x v="14"/>
    <x v="14"/>
    <n v="0"/>
    <x v="404"/>
    <x v="14"/>
  </r>
  <r>
    <s v="237112665"/>
    <x v="11"/>
    <x v="1"/>
    <x v="2"/>
    <x v="10"/>
    <s v="PPT - DPH"/>
    <s v="Counseling"/>
    <x v="0"/>
    <x v="15"/>
    <x v="15"/>
    <n v="0"/>
    <x v="405"/>
    <x v="15"/>
  </r>
  <r>
    <s v="237112665"/>
    <x v="11"/>
    <x v="1"/>
    <x v="2"/>
    <x v="10"/>
    <s v="PPT - DPH"/>
    <s v="Counseling"/>
    <x v="0"/>
    <x v="16"/>
    <x v="16"/>
    <n v="0"/>
    <x v="406"/>
    <x v="16"/>
  </r>
  <r>
    <s v="237112665"/>
    <x v="11"/>
    <x v="1"/>
    <x v="2"/>
    <x v="10"/>
    <s v="PPT - DPH"/>
    <s v="Counseling"/>
    <x v="0"/>
    <x v="17"/>
    <x v="17"/>
    <n v="0"/>
    <x v="407"/>
    <x v="17"/>
  </r>
  <r>
    <s v="237112665"/>
    <x v="11"/>
    <x v="1"/>
    <x v="2"/>
    <x v="10"/>
    <s v="PPT - DPH"/>
    <s v="Counseling"/>
    <x v="0"/>
    <x v="18"/>
    <x v="18"/>
    <n v="0"/>
    <x v="408"/>
    <x v="18"/>
  </r>
  <r>
    <s v="237112665"/>
    <x v="11"/>
    <x v="1"/>
    <x v="2"/>
    <x v="10"/>
    <s v="PPT - DPH"/>
    <s v="Counseling"/>
    <x v="0"/>
    <x v="5"/>
    <x v="5"/>
    <n v="0"/>
    <x v="407"/>
    <x v="5"/>
  </r>
  <r>
    <s v="042104250"/>
    <x v="2"/>
    <x v="1"/>
    <x v="2"/>
    <x v="2"/>
    <s v="MIDDLE SCHOOL PROGRAM"/>
    <s v="PREGNANCY PREVENTION"/>
    <x v="0"/>
    <x v="42"/>
    <x v="42"/>
    <n v="0"/>
    <x v="409"/>
    <x v="42"/>
  </r>
  <r>
    <s v="042104250"/>
    <x v="2"/>
    <x v="1"/>
    <x v="2"/>
    <x v="2"/>
    <s v="MIDDLE SCHOOL PROGRAM"/>
    <s v="PREGNANCY PREVENTION"/>
    <x v="0"/>
    <x v="46"/>
    <x v="46"/>
    <n v="0"/>
    <x v="410"/>
    <x v="46"/>
  </r>
  <r>
    <s v="042104250"/>
    <x v="2"/>
    <x v="1"/>
    <x v="2"/>
    <x v="2"/>
    <s v="MIDDLE SCHOOL PROGRAM"/>
    <s v="PREGNANCY PREVENTION"/>
    <x v="0"/>
    <x v="43"/>
    <x v="43"/>
    <n v="0"/>
    <x v="411"/>
    <x v="43"/>
  </r>
  <r>
    <s v="042104250"/>
    <x v="2"/>
    <x v="1"/>
    <x v="2"/>
    <x v="2"/>
    <s v="MIDDLE SCHOOL PROGRAM"/>
    <s v="PREGNANCY PREVENTION"/>
    <x v="0"/>
    <x v="48"/>
    <x v="48"/>
    <n v="0"/>
    <x v="412"/>
    <x v="48"/>
  </r>
  <r>
    <s v="042104250"/>
    <x v="2"/>
    <x v="1"/>
    <x v="2"/>
    <x v="2"/>
    <s v="MIDDLE SCHOOL PROGRAM"/>
    <s v="PREGNANCY PREVENTION"/>
    <x v="0"/>
    <x v="52"/>
    <x v="52"/>
    <n v="0"/>
    <x v="413"/>
    <x v="52"/>
  </r>
  <r>
    <s v="042104250"/>
    <x v="2"/>
    <x v="1"/>
    <x v="2"/>
    <x v="2"/>
    <s v="MIDDLE SCHOOL PROGRAM"/>
    <s v="PREGNANCY PREVENTION"/>
    <x v="0"/>
    <x v="45"/>
    <x v="45"/>
    <n v="0"/>
    <x v="321"/>
    <x v="45"/>
  </r>
  <r>
    <s v="042609177"/>
    <x v="5"/>
    <x v="1"/>
    <x v="2"/>
    <x v="5"/>
    <s v="Teen Outreach and Prevention"/>
    <s v="Teen Pregnancy Prevention Program"/>
    <x v="0"/>
    <x v="42"/>
    <x v="42"/>
    <n v="0"/>
    <x v="414"/>
    <x v="42"/>
  </r>
  <r>
    <s v="042609177"/>
    <x v="5"/>
    <x v="1"/>
    <x v="2"/>
    <x v="5"/>
    <s v="Teen Outreach and Prevention"/>
    <s v="Teen Pregnancy Prevention Program"/>
    <x v="0"/>
    <x v="46"/>
    <x v="46"/>
    <n v="0"/>
    <x v="415"/>
    <x v="46"/>
  </r>
  <r>
    <s v="042609177"/>
    <x v="5"/>
    <x v="1"/>
    <x v="2"/>
    <x v="5"/>
    <s v="Teen Outreach and Prevention"/>
    <s v="Teen Pregnancy Prevention Program"/>
    <x v="0"/>
    <x v="43"/>
    <x v="43"/>
    <n v="0"/>
    <x v="416"/>
    <x v="43"/>
  </r>
  <r>
    <s v="042609177"/>
    <x v="5"/>
    <x v="1"/>
    <x v="2"/>
    <x v="5"/>
    <s v="Teen Outreach and Prevention"/>
    <s v="Teen Pregnancy Prevention Program"/>
    <x v="0"/>
    <x v="48"/>
    <x v="48"/>
    <n v="0"/>
    <x v="222"/>
    <x v="48"/>
  </r>
  <r>
    <s v="042609177"/>
    <x v="5"/>
    <x v="1"/>
    <x v="2"/>
    <x v="5"/>
    <s v="Teen Outreach and Prevention"/>
    <s v="Teen Pregnancy Prevention Program"/>
    <x v="0"/>
    <x v="45"/>
    <x v="45"/>
    <n v="0"/>
    <x v="340"/>
    <x v="45"/>
  </r>
  <r>
    <s v="042748244"/>
    <x v="6"/>
    <x v="1"/>
    <x v="2"/>
    <x v="6"/>
    <s v="MIDDLE &amp; HIGH SCHOOL PROGRAMS"/>
    <s v="YOUTH DEVELOPMENT TEENS"/>
    <x v="0"/>
    <x v="42"/>
    <x v="42"/>
    <n v="0"/>
    <x v="417"/>
    <x v="42"/>
  </r>
  <r>
    <s v="042748244"/>
    <x v="6"/>
    <x v="1"/>
    <x v="2"/>
    <x v="6"/>
    <s v="MIDDLE &amp; HIGH SCHOOL PROGRAMS"/>
    <s v="YOUTH DEVELOPMENT TEENS"/>
    <x v="0"/>
    <x v="47"/>
    <x v="47"/>
    <n v="0"/>
    <x v="418"/>
    <x v="47"/>
  </r>
  <r>
    <s v="042748244"/>
    <x v="6"/>
    <x v="1"/>
    <x v="2"/>
    <x v="6"/>
    <s v="MIDDLE &amp; HIGH SCHOOL PROGRAMS"/>
    <s v="YOUTH DEVELOPMENT TEENS"/>
    <x v="0"/>
    <x v="46"/>
    <x v="46"/>
    <n v="0"/>
    <x v="419"/>
    <x v="46"/>
  </r>
  <r>
    <s v="042748244"/>
    <x v="6"/>
    <x v="1"/>
    <x v="2"/>
    <x v="6"/>
    <s v="MIDDLE &amp; HIGH SCHOOL PROGRAMS"/>
    <s v="YOUTH DEVELOPMENT TEENS"/>
    <x v="0"/>
    <x v="73"/>
    <x v="73"/>
    <n v="0"/>
    <x v="420"/>
    <x v="73"/>
  </r>
  <r>
    <s v="042748244"/>
    <x v="6"/>
    <x v="1"/>
    <x v="2"/>
    <x v="6"/>
    <s v="MIDDLE &amp; HIGH SCHOOL PROGRAMS"/>
    <s v="YOUTH DEVELOPMENT TEENS"/>
    <x v="0"/>
    <x v="43"/>
    <x v="43"/>
    <n v="0"/>
    <x v="421"/>
    <x v="43"/>
  </r>
  <r>
    <s v="042748244"/>
    <x v="6"/>
    <x v="1"/>
    <x v="2"/>
    <x v="6"/>
    <s v="MIDDLE &amp; HIGH SCHOOL PROGRAMS"/>
    <s v="YOUTH DEVELOPMENT TEENS"/>
    <x v="0"/>
    <x v="48"/>
    <x v="48"/>
    <n v="0"/>
    <x v="422"/>
    <x v="48"/>
  </r>
  <r>
    <s v="042748244"/>
    <x v="6"/>
    <x v="1"/>
    <x v="2"/>
    <x v="6"/>
    <s v="MIDDLE &amp; HIGH SCHOOL PROGRAMS"/>
    <s v="YOUTH DEVELOPMENT TEENS"/>
    <x v="0"/>
    <x v="49"/>
    <x v="49"/>
    <n v="0"/>
    <x v="423"/>
    <x v="49"/>
  </r>
  <r>
    <s v="042748244"/>
    <x v="6"/>
    <x v="1"/>
    <x v="2"/>
    <x v="6"/>
    <s v="MIDDLE &amp; HIGH SCHOOL PROGRAMS"/>
    <s v="YOUTH DEVELOPMENT TEENS"/>
    <x v="0"/>
    <x v="45"/>
    <x v="45"/>
    <n v="0"/>
    <x v="365"/>
    <x v="45"/>
  </r>
  <r>
    <s v="042748244"/>
    <x v="6"/>
    <x v="1"/>
    <x v="2"/>
    <x v="6"/>
    <s v="MIDDLE &amp; HIGH SCHOOL PROGRAMS"/>
    <s v="YOUTH DEVELOPMENT TEENS"/>
    <x v="0"/>
    <x v="50"/>
    <x v="50"/>
    <n v="0"/>
    <x v="424"/>
    <x v="50"/>
  </r>
  <r>
    <s v="042748244"/>
    <x v="6"/>
    <x v="1"/>
    <x v="2"/>
    <x v="6"/>
    <s v="MIDDLE &amp; HIGH SCHOOL PROGRAMS"/>
    <s v="YOUTH DEVELOPMENT TEENS"/>
    <x v="0"/>
    <x v="51"/>
    <x v="51"/>
    <n v="0"/>
    <x v="424"/>
    <x v="51"/>
  </r>
  <r>
    <s v="042104250"/>
    <x v="2"/>
    <x v="1"/>
    <x v="2"/>
    <x v="2"/>
    <s v="MIDDLE SCHOOL PROGRAM"/>
    <s v="PREGNANCY PREVENTION"/>
    <x v="0"/>
    <x v="55"/>
    <x v="55"/>
    <n v="0.19"/>
    <x v="425"/>
    <x v="55"/>
  </r>
  <r>
    <s v="042104250"/>
    <x v="2"/>
    <x v="1"/>
    <x v="2"/>
    <x v="2"/>
    <s v="MIDDLE SCHOOL PROGRAM"/>
    <s v="PREGNANCY PREVENTION"/>
    <x v="0"/>
    <x v="53"/>
    <x v="53"/>
    <n v="2"/>
    <x v="426"/>
    <x v="53"/>
  </r>
  <r>
    <s v="042104250"/>
    <x v="2"/>
    <x v="1"/>
    <x v="2"/>
    <x v="2"/>
    <s v="MIDDLE SCHOOL PROGRAM"/>
    <s v="PREGNANCY PREVENTION"/>
    <x v="0"/>
    <x v="56"/>
    <x v="56"/>
    <n v="0.3"/>
    <x v="427"/>
    <x v="56"/>
  </r>
  <r>
    <s v="042104250"/>
    <x v="2"/>
    <x v="1"/>
    <x v="2"/>
    <x v="2"/>
    <s v="MIDDLE SCHOOL PROGRAM"/>
    <s v="PREGNANCY PREVENTION"/>
    <x v="0"/>
    <x v="54"/>
    <x v="54"/>
    <n v="2.4900000000000002"/>
    <x v="310"/>
    <x v="54"/>
  </r>
  <r>
    <s v="223223641"/>
    <x v="10"/>
    <x v="1"/>
    <x v="2"/>
    <x v="9"/>
    <s v="Teen Pregnancy Prevention "/>
    <s v="Teen Pregnancy Prevention "/>
    <x v="0"/>
    <x v="42"/>
    <x v="42"/>
    <n v="0"/>
    <x v="384"/>
    <x v="42"/>
  </r>
  <r>
    <s v="223223641"/>
    <x v="10"/>
    <x v="1"/>
    <x v="2"/>
    <x v="9"/>
    <s v="Teen Pregnancy Prevention "/>
    <s v="Teen Pregnancy Prevention "/>
    <x v="0"/>
    <x v="43"/>
    <x v="43"/>
    <n v="0"/>
    <x v="384"/>
    <x v="43"/>
  </r>
  <r>
    <s v="223223641"/>
    <x v="10"/>
    <x v="1"/>
    <x v="2"/>
    <x v="9"/>
    <s v="Teen Pregnancy Prevention "/>
    <s v="Teen Pregnancy Prevention "/>
    <x v="0"/>
    <x v="45"/>
    <x v="45"/>
    <n v="0"/>
    <x v="384"/>
    <x v="45"/>
  </r>
  <r>
    <s v="237112665"/>
    <x v="11"/>
    <x v="1"/>
    <x v="2"/>
    <x v="10"/>
    <s v="PPT - DPH"/>
    <s v="Counseling"/>
    <x v="0"/>
    <x v="42"/>
    <x v="42"/>
    <n v="0"/>
    <x v="428"/>
    <x v="42"/>
  </r>
  <r>
    <s v="237112665"/>
    <x v="11"/>
    <x v="1"/>
    <x v="2"/>
    <x v="10"/>
    <s v="PPT - DPH"/>
    <s v="Counseling"/>
    <x v="0"/>
    <x v="46"/>
    <x v="46"/>
    <n v="0"/>
    <x v="429"/>
    <x v="46"/>
  </r>
  <r>
    <s v="237112665"/>
    <x v="11"/>
    <x v="1"/>
    <x v="2"/>
    <x v="10"/>
    <s v="PPT - DPH"/>
    <s v="Counseling"/>
    <x v="0"/>
    <x v="43"/>
    <x v="43"/>
    <n v="0"/>
    <x v="430"/>
    <x v="43"/>
  </r>
  <r>
    <s v="237112665"/>
    <x v="11"/>
    <x v="1"/>
    <x v="2"/>
    <x v="10"/>
    <s v="PPT - DPH"/>
    <s v="Counseling"/>
    <x v="0"/>
    <x v="44"/>
    <x v="44"/>
    <n v="0"/>
    <x v="190"/>
    <x v="44"/>
  </r>
  <r>
    <s v="237112665"/>
    <x v="11"/>
    <x v="1"/>
    <x v="2"/>
    <x v="10"/>
    <s v="PPT - DPH"/>
    <s v="Counseling"/>
    <x v="0"/>
    <x v="45"/>
    <x v="45"/>
    <n v="0"/>
    <x v="405"/>
    <x v="45"/>
  </r>
  <r>
    <s v="042104250"/>
    <x v="2"/>
    <x v="1"/>
    <x v="2"/>
    <x v="2"/>
    <s v="MIDDLE SCHOOL PROGRAM"/>
    <s v="PREGNANCY PREVENTION"/>
    <x v="0"/>
    <x v="58"/>
    <x v="58"/>
    <n v="0"/>
    <x v="431"/>
    <x v="58"/>
  </r>
  <r>
    <s v="042104250"/>
    <x v="2"/>
    <x v="1"/>
    <x v="2"/>
    <x v="2"/>
    <s v="MIDDLE SCHOOL PROGRAM"/>
    <s v="PREGNANCY PREVENTION"/>
    <x v="0"/>
    <x v="59"/>
    <x v="59"/>
    <n v="0"/>
    <x v="432"/>
    <x v="59"/>
  </r>
  <r>
    <s v="042104250"/>
    <x v="2"/>
    <x v="1"/>
    <x v="2"/>
    <x v="2"/>
    <s v="MIDDLE SCHOOL PROGRAM"/>
    <s v="PREGNANCY PREVENTION"/>
    <x v="0"/>
    <x v="60"/>
    <x v="60"/>
    <n v="0"/>
    <x v="319"/>
    <x v="60"/>
  </r>
  <r>
    <s v="042609177"/>
    <x v="5"/>
    <x v="1"/>
    <x v="2"/>
    <x v="5"/>
    <s v="Teen Outreach and Prevention"/>
    <s v="Teen Pregnancy Prevention Program"/>
    <x v="0"/>
    <x v="58"/>
    <x v="58"/>
    <n v="0"/>
    <x v="222"/>
    <x v="58"/>
  </r>
  <r>
    <s v="042609177"/>
    <x v="5"/>
    <x v="1"/>
    <x v="2"/>
    <x v="5"/>
    <s v="Teen Outreach and Prevention"/>
    <s v="Teen Pregnancy Prevention Program"/>
    <x v="0"/>
    <x v="59"/>
    <x v="59"/>
    <n v="0"/>
    <x v="433"/>
    <x v="59"/>
  </r>
  <r>
    <s v="042748244"/>
    <x v="6"/>
    <x v="1"/>
    <x v="2"/>
    <x v="6"/>
    <s v="MIDDLE &amp; HIGH SCHOOL PROGRAMS"/>
    <s v="YOUTH DEVELOPMENT TEENS"/>
    <x v="0"/>
    <x v="58"/>
    <x v="58"/>
    <n v="0"/>
    <x v="434"/>
    <x v="58"/>
  </r>
  <r>
    <s v="042748244"/>
    <x v="6"/>
    <x v="1"/>
    <x v="2"/>
    <x v="6"/>
    <s v="MIDDLE &amp; HIGH SCHOOL PROGRAMS"/>
    <s v="YOUTH DEVELOPMENT TEENS"/>
    <x v="0"/>
    <x v="59"/>
    <x v="59"/>
    <n v="0"/>
    <x v="435"/>
    <x v="59"/>
  </r>
  <r>
    <s v="237112665"/>
    <x v="11"/>
    <x v="1"/>
    <x v="2"/>
    <x v="10"/>
    <s v="PPT - DPH"/>
    <s v="Counseling"/>
    <x v="0"/>
    <x v="58"/>
    <x v="58"/>
    <n v="0"/>
    <x v="190"/>
    <x v="58"/>
  </r>
  <r>
    <s v="237112665"/>
    <x v="11"/>
    <x v="1"/>
    <x v="2"/>
    <x v="10"/>
    <s v="PPT - DPH"/>
    <s v="Counseling"/>
    <x v="0"/>
    <x v="59"/>
    <x v="59"/>
    <n v="0"/>
    <x v="436"/>
    <x v="59"/>
  </r>
  <r>
    <s v="042609177"/>
    <x v="5"/>
    <x v="1"/>
    <x v="2"/>
    <x v="5"/>
    <s v="Teen Outreach and Prevention"/>
    <s v="Teen Pregnancy Prevention Program"/>
    <x v="0"/>
    <x v="55"/>
    <x v="55"/>
    <n v="0.13"/>
    <x v="437"/>
    <x v="55"/>
  </r>
  <r>
    <s v="042609177"/>
    <x v="5"/>
    <x v="1"/>
    <x v="2"/>
    <x v="5"/>
    <s v="Teen Outreach and Prevention"/>
    <s v="Teen Pregnancy Prevention Program"/>
    <x v="0"/>
    <x v="63"/>
    <x v="63"/>
    <n v="0.21"/>
    <x v="438"/>
    <x v="63"/>
  </r>
  <r>
    <s v="042609177"/>
    <x v="5"/>
    <x v="1"/>
    <x v="2"/>
    <x v="5"/>
    <s v="Teen Outreach and Prevention"/>
    <s v="Teen Pregnancy Prevention Program"/>
    <x v="0"/>
    <x v="65"/>
    <x v="65"/>
    <n v="1.23"/>
    <x v="439"/>
    <x v="65"/>
  </r>
  <r>
    <s v="042609177"/>
    <x v="5"/>
    <x v="1"/>
    <x v="2"/>
    <x v="5"/>
    <s v="Teen Outreach and Prevention"/>
    <s v="Teen Pregnancy Prevention Program"/>
    <x v="0"/>
    <x v="66"/>
    <x v="66"/>
    <n v="0.09"/>
    <x v="440"/>
    <x v="66"/>
  </r>
  <r>
    <s v="042609177"/>
    <x v="5"/>
    <x v="1"/>
    <x v="2"/>
    <x v="5"/>
    <s v="Teen Outreach and Prevention"/>
    <s v="Teen Pregnancy Prevention Program"/>
    <x v="0"/>
    <x v="64"/>
    <x v="64"/>
    <n v="0.05"/>
    <x v="441"/>
    <x v="64"/>
  </r>
  <r>
    <s v="042609177"/>
    <x v="5"/>
    <x v="1"/>
    <x v="2"/>
    <x v="5"/>
    <s v="Teen Outreach and Prevention"/>
    <s v="Teen Pregnancy Prevention Program"/>
    <x v="0"/>
    <x v="54"/>
    <x v="54"/>
    <n v="1.71"/>
    <x v="342"/>
    <x v="54"/>
  </r>
  <r>
    <s v="042748244"/>
    <x v="6"/>
    <x v="1"/>
    <x v="2"/>
    <x v="6"/>
    <s v="MIDDLE &amp; HIGH SCHOOL PROGRAMS"/>
    <s v="YOUTH DEVELOPMENT TEENS"/>
    <x v="0"/>
    <x v="55"/>
    <x v="55"/>
    <n v="1"/>
    <x v="442"/>
    <x v="55"/>
  </r>
  <r>
    <s v="042748244"/>
    <x v="6"/>
    <x v="1"/>
    <x v="2"/>
    <x v="6"/>
    <s v="MIDDLE &amp; HIGH SCHOOL PROGRAMS"/>
    <s v="YOUTH DEVELOPMENT TEENS"/>
    <x v="0"/>
    <x v="63"/>
    <x v="63"/>
    <n v="1"/>
    <x v="443"/>
    <x v="63"/>
  </r>
  <r>
    <s v="042748244"/>
    <x v="6"/>
    <x v="1"/>
    <x v="2"/>
    <x v="6"/>
    <s v="MIDDLE &amp; HIGH SCHOOL PROGRAMS"/>
    <s v="YOUTH DEVELOPMENT TEENS"/>
    <x v="0"/>
    <x v="66"/>
    <x v="66"/>
    <n v="3.38"/>
    <x v="444"/>
    <x v="66"/>
  </r>
  <r>
    <s v="042748244"/>
    <x v="6"/>
    <x v="1"/>
    <x v="2"/>
    <x v="6"/>
    <s v="MIDDLE &amp; HIGH SCHOOL PROGRAMS"/>
    <s v="YOUTH DEVELOPMENT TEENS"/>
    <x v="0"/>
    <x v="64"/>
    <x v="64"/>
    <n v="0.23"/>
    <x v="445"/>
    <x v="64"/>
  </r>
  <r>
    <s v="042748244"/>
    <x v="6"/>
    <x v="1"/>
    <x v="2"/>
    <x v="6"/>
    <s v="MIDDLE &amp; HIGH SCHOOL PROGRAMS"/>
    <s v="YOUTH DEVELOPMENT TEENS"/>
    <x v="0"/>
    <x v="54"/>
    <x v="54"/>
    <n v="5.61"/>
    <x v="367"/>
    <x v="54"/>
  </r>
  <r>
    <s v="223223641"/>
    <x v="10"/>
    <x v="1"/>
    <x v="2"/>
    <x v="9"/>
    <s v="Teen Pregnancy Prevention "/>
    <s v="Teen Pregnancy Prevention "/>
    <x v="0"/>
    <x v="55"/>
    <x v="55"/>
    <n v="0.24"/>
    <x v="446"/>
    <x v="55"/>
  </r>
  <r>
    <s v="223223641"/>
    <x v="10"/>
    <x v="1"/>
    <x v="2"/>
    <x v="9"/>
    <s v="Teen Pregnancy Prevention "/>
    <s v="Teen Pregnancy Prevention "/>
    <x v="0"/>
    <x v="65"/>
    <x v="65"/>
    <n v="0.02"/>
    <x v="447"/>
    <x v="65"/>
  </r>
  <r>
    <s v="223223641"/>
    <x v="10"/>
    <x v="1"/>
    <x v="2"/>
    <x v="9"/>
    <s v="Teen Pregnancy Prevention "/>
    <s v="Teen Pregnancy Prevention "/>
    <x v="0"/>
    <x v="66"/>
    <x v="66"/>
    <n v="0.09"/>
    <x v="448"/>
    <x v="66"/>
  </r>
  <r>
    <s v="223223641"/>
    <x v="10"/>
    <x v="1"/>
    <x v="2"/>
    <x v="9"/>
    <s v="Teen Pregnancy Prevention "/>
    <s v="Teen Pregnancy Prevention "/>
    <x v="0"/>
    <x v="56"/>
    <x v="56"/>
    <n v="0.75"/>
    <x v="449"/>
    <x v="56"/>
  </r>
  <r>
    <s v="223223641"/>
    <x v="10"/>
    <x v="1"/>
    <x v="2"/>
    <x v="9"/>
    <s v="Teen Pregnancy Prevention "/>
    <s v="Teen Pregnancy Prevention "/>
    <x v="0"/>
    <x v="54"/>
    <x v="54"/>
    <n v="1.24"/>
    <x v="375"/>
    <x v="54"/>
  </r>
  <r>
    <s v="223223641"/>
    <x v="10"/>
    <x v="1"/>
    <x v="2"/>
    <x v="9"/>
    <s v="Teen Pregnancy Prevention "/>
    <s v="Teen Pregnancy Prevention "/>
    <x v="0"/>
    <x v="70"/>
    <x v="70"/>
    <n v="0.14000000000000001"/>
    <x v="450"/>
    <x v="70"/>
  </r>
  <r>
    <s v="237112665"/>
    <x v="11"/>
    <x v="1"/>
    <x v="2"/>
    <x v="10"/>
    <s v="PPT - DPH"/>
    <s v="Counseling"/>
    <x v="0"/>
    <x v="72"/>
    <x v="72"/>
    <n v="0.81"/>
    <x v="451"/>
    <x v="72"/>
  </r>
  <r>
    <s v="237112665"/>
    <x v="11"/>
    <x v="1"/>
    <x v="2"/>
    <x v="10"/>
    <s v="PPT - DPH"/>
    <s v="Counseling"/>
    <x v="0"/>
    <x v="63"/>
    <x v="63"/>
    <n v="0.1"/>
    <x v="452"/>
    <x v="63"/>
  </r>
  <r>
    <s v="237112665"/>
    <x v="11"/>
    <x v="1"/>
    <x v="2"/>
    <x v="10"/>
    <s v="PPT - DPH"/>
    <s v="Counseling"/>
    <x v="0"/>
    <x v="74"/>
    <x v="74"/>
    <n v="0"/>
    <x v="453"/>
    <x v="74"/>
  </r>
  <r>
    <s v="237112665"/>
    <x v="11"/>
    <x v="1"/>
    <x v="2"/>
    <x v="10"/>
    <s v="PPT - DPH"/>
    <s v="Counseling"/>
    <x v="0"/>
    <x v="54"/>
    <x v="54"/>
    <n v="1.91"/>
    <x v="407"/>
    <x v="54"/>
  </r>
  <r>
    <s v="237112665"/>
    <x v="11"/>
    <x v="1"/>
    <x v="2"/>
    <x v="10"/>
    <s v="PPT - DPH"/>
    <s v="Counseling"/>
    <x v="0"/>
    <x v="71"/>
    <x v="71"/>
    <n v="1"/>
    <x v="454"/>
    <x v="71"/>
  </r>
  <r>
    <s v="042881348"/>
    <x v="7"/>
    <x v="1"/>
    <x v="2"/>
    <x v="0"/>
    <s v="Teen Pregnancy Prevention"/>
    <s v="TEEN CHALLENGE FUND"/>
    <x v="0"/>
    <x v="75"/>
    <x v="75"/>
    <n v="0.71"/>
    <x v="455"/>
    <x v="75"/>
  </r>
  <r>
    <s v="042881348"/>
    <x v="7"/>
    <x v="1"/>
    <x v="2"/>
    <x v="0"/>
    <s v="Teen Pregnancy Prevention"/>
    <s v="TEEN CHALLENGE FUND"/>
    <x v="0"/>
    <x v="53"/>
    <x v="53"/>
    <n v="0.25"/>
    <x v="456"/>
    <x v="53"/>
  </r>
  <r>
    <s v="042881348"/>
    <x v="7"/>
    <x v="1"/>
    <x v="2"/>
    <x v="0"/>
    <s v="Teen Pregnancy Prevention"/>
    <s v="TEEN CHALLENGE FUND"/>
    <x v="0"/>
    <x v="67"/>
    <x v="67"/>
    <n v="0.66"/>
    <x v="457"/>
    <x v="67"/>
  </r>
  <r>
    <s v="042881348"/>
    <x v="7"/>
    <x v="1"/>
    <x v="2"/>
    <x v="0"/>
    <s v="Teen Pregnancy Prevention"/>
    <s v="TEEN CHALLENGE FUND"/>
    <x v="0"/>
    <x v="65"/>
    <x v="65"/>
    <n v="1.06"/>
    <x v="458"/>
    <x v="65"/>
  </r>
  <r>
    <s v="042881348"/>
    <x v="7"/>
    <x v="1"/>
    <x v="2"/>
    <x v="0"/>
    <s v="Teen Pregnancy Prevention"/>
    <s v="TEEN CHALLENGE FUND"/>
    <x v="0"/>
    <x v="56"/>
    <x v="56"/>
    <n v="0.04"/>
    <x v="459"/>
    <x v="56"/>
  </r>
  <r>
    <s v="042881348"/>
    <x v="7"/>
    <x v="1"/>
    <x v="2"/>
    <x v="0"/>
    <s v="Teen Pregnancy Prevention"/>
    <s v="TEEN CHALLENGE FUND"/>
    <x v="0"/>
    <x v="54"/>
    <x v="54"/>
    <n v="2.89"/>
    <x v="460"/>
    <x v="54"/>
  </r>
  <r>
    <s v="042881348"/>
    <x v="7"/>
    <x v="1"/>
    <x v="2"/>
    <x v="0"/>
    <s v="Teen Pregnancy Prevention"/>
    <s v="TEEN CHALLENGE FUND"/>
    <x v="0"/>
    <x v="5"/>
    <x v="5"/>
    <n v="2.89"/>
    <x v="460"/>
    <x v="5"/>
  </r>
  <r>
    <s v="042881348"/>
    <x v="7"/>
    <x v="1"/>
    <x v="2"/>
    <x v="0"/>
    <s v="Teen Pregnancy Prevention"/>
    <s v="TEEN CHALLENGE FUND"/>
    <x v="0"/>
    <x v="18"/>
    <x v="18"/>
    <n v="0"/>
    <x v="461"/>
    <x v="18"/>
  </r>
  <r>
    <s v="042881348"/>
    <x v="7"/>
    <x v="1"/>
    <x v="2"/>
    <x v="0"/>
    <s v="Teen Pregnancy Prevention"/>
    <s v="TEEN CHALLENGE FUND"/>
    <x v="0"/>
    <x v="0"/>
    <x v="0"/>
    <n v="0"/>
    <x v="462"/>
    <x v="0"/>
  </r>
  <r>
    <s v="042881348"/>
    <x v="7"/>
    <x v="1"/>
    <x v="2"/>
    <x v="0"/>
    <s v="Teen Pregnancy Prevention"/>
    <s v="TEEN CHALLENGE FUND"/>
    <x v="0"/>
    <x v="4"/>
    <x v="4"/>
    <n v="0"/>
    <x v="463"/>
    <x v="4"/>
  </r>
  <r>
    <s v="042881348"/>
    <x v="7"/>
    <x v="1"/>
    <x v="2"/>
    <x v="0"/>
    <s v="Teen Pregnancy Prevention"/>
    <s v="TEEN CHALLENGE FUND"/>
    <x v="0"/>
    <x v="9"/>
    <x v="9"/>
    <n v="0"/>
    <x v="464"/>
    <x v="9"/>
  </r>
  <r>
    <s v="042881348"/>
    <x v="7"/>
    <x v="1"/>
    <x v="2"/>
    <x v="0"/>
    <s v="Teen Pregnancy Prevention"/>
    <s v="TEEN CHALLENGE FUND"/>
    <x v="0"/>
    <x v="12"/>
    <x v="12"/>
    <n v="0"/>
    <x v="465"/>
    <x v="12"/>
  </r>
  <r>
    <s v="042401111"/>
    <x v="3"/>
    <x v="1"/>
    <x v="2"/>
    <x v="3"/>
    <s v="Teen Pregnancy Prevention"/>
    <s v="Teen Pregnancy"/>
    <x v="0"/>
    <x v="55"/>
    <x v="55"/>
    <n v="0.19"/>
    <x v="466"/>
    <x v="55"/>
  </r>
  <r>
    <s v="042401111"/>
    <x v="3"/>
    <x v="1"/>
    <x v="2"/>
    <x v="3"/>
    <s v="Teen Pregnancy Prevention"/>
    <s v="Teen Pregnancy"/>
    <x v="0"/>
    <x v="63"/>
    <x v="63"/>
    <n v="0"/>
    <x v="122"/>
    <x v="63"/>
  </r>
  <r>
    <s v="042401111"/>
    <x v="3"/>
    <x v="1"/>
    <x v="2"/>
    <x v="3"/>
    <s v="Teen Pregnancy Prevention"/>
    <s v="Teen Pregnancy"/>
    <x v="0"/>
    <x v="53"/>
    <x v="53"/>
    <n v="0.54"/>
    <x v="467"/>
    <x v="53"/>
  </r>
  <r>
    <s v="042401111"/>
    <x v="3"/>
    <x v="1"/>
    <x v="2"/>
    <x v="3"/>
    <s v="Teen Pregnancy Prevention"/>
    <s v="Teen Pregnancy"/>
    <x v="0"/>
    <x v="67"/>
    <x v="67"/>
    <n v="0.74"/>
    <x v="468"/>
    <x v="67"/>
  </r>
  <r>
    <s v="042401111"/>
    <x v="3"/>
    <x v="1"/>
    <x v="2"/>
    <x v="3"/>
    <s v="Teen Pregnancy Prevention"/>
    <s v="Teen Pregnancy"/>
    <x v="0"/>
    <x v="65"/>
    <x v="65"/>
    <n v="0"/>
    <x v="469"/>
    <x v="65"/>
  </r>
  <r>
    <s v="042401111"/>
    <x v="3"/>
    <x v="1"/>
    <x v="2"/>
    <x v="3"/>
    <s v="Teen Pregnancy Prevention"/>
    <s v="Teen Pregnancy"/>
    <x v="0"/>
    <x v="56"/>
    <x v="56"/>
    <n v="0.6"/>
    <x v="470"/>
    <x v="56"/>
  </r>
  <r>
    <s v="042401111"/>
    <x v="3"/>
    <x v="1"/>
    <x v="2"/>
    <x v="3"/>
    <s v="Teen Pregnancy Prevention"/>
    <s v="Teen Pregnancy"/>
    <x v="0"/>
    <x v="54"/>
    <x v="54"/>
    <n v="2.0699999999999998"/>
    <x v="471"/>
    <x v="54"/>
  </r>
  <r>
    <s v="042401111"/>
    <x v="3"/>
    <x v="1"/>
    <x v="2"/>
    <x v="3"/>
    <s v="Teen Pregnancy Prevention"/>
    <s v="Teen Pregnancy"/>
    <x v="0"/>
    <x v="5"/>
    <x v="5"/>
    <n v="2.0699999999999998"/>
    <x v="471"/>
    <x v="5"/>
  </r>
  <r>
    <s v="042401111"/>
    <x v="3"/>
    <x v="1"/>
    <x v="2"/>
    <x v="3"/>
    <s v="Teen Pregnancy Prevention"/>
    <s v="Teen Pregnancy"/>
    <x v="0"/>
    <x v="18"/>
    <x v="18"/>
    <n v="0"/>
    <x v="472"/>
    <x v="18"/>
  </r>
  <r>
    <s v="042401111"/>
    <x v="3"/>
    <x v="1"/>
    <x v="2"/>
    <x v="3"/>
    <s v="Teen Pregnancy Prevention"/>
    <s v="Teen Pregnancy"/>
    <x v="0"/>
    <x v="0"/>
    <x v="0"/>
    <n v="0"/>
    <x v="473"/>
    <x v="0"/>
  </r>
  <r>
    <s v="042401111"/>
    <x v="3"/>
    <x v="1"/>
    <x v="2"/>
    <x v="3"/>
    <s v="Teen Pregnancy Prevention"/>
    <s v="Teen Pregnancy"/>
    <x v="0"/>
    <x v="4"/>
    <x v="4"/>
    <n v="0"/>
    <x v="474"/>
    <x v="4"/>
  </r>
  <r>
    <s v="042401111"/>
    <x v="3"/>
    <x v="1"/>
    <x v="2"/>
    <x v="3"/>
    <s v="Teen Pregnancy Prevention"/>
    <s v="Teen Pregnancy"/>
    <x v="0"/>
    <x v="9"/>
    <x v="9"/>
    <n v="0"/>
    <x v="475"/>
    <x v="9"/>
  </r>
  <r>
    <s v="042401111"/>
    <x v="3"/>
    <x v="1"/>
    <x v="2"/>
    <x v="3"/>
    <s v="Teen Pregnancy Prevention"/>
    <s v="Teen Pregnancy"/>
    <x v="0"/>
    <x v="12"/>
    <x v="12"/>
    <n v="0"/>
    <x v="476"/>
    <x v="12"/>
  </r>
  <r>
    <m/>
    <x v="12"/>
    <x v="0"/>
    <x v="1"/>
    <x v="11"/>
    <m/>
    <m/>
    <x v="1"/>
    <x v="47"/>
    <x v="47"/>
    <m/>
    <x v="477"/>
    <x v="47"/>
  </r>
  <r>
    <m/>
    <x v="12"/>
    <x v="0"/>
    <x v="1"/>
    <x v="11"/>
    <m/>
    <m/>
    <x v="1"/>
    <x v="57"/>
    <x v="57"/>
    <m/>
    <x v="477"/>
    <x v="57"/>
  </r>
  <r>
    <m/>
    <x v="12"/>
    <x v="0"/>
    <x v="1"/>
    <x v="11"/>
    <m/>
    <m/>
    <x v="1"/>
    <x v="73"/>
    <x v="73"/>
    <m/>
    <x v="477"/>
    <x v="73"/>
  </r>
  <r>
    <m/>
    <x v="12"/>
    <x v="0"/>
    <x v="1"/>
    <x v="11"/>
    <m/>
    <m/>
    <x v="1"/>
    <x v="49"/>
    <x v="49"/>
    <m/>
    <x v="477"/>
    <x v="49"/>
  </r>
  <r>
    <m/>
    <x v="12"/>
    <x v="0"/>
    <x v="1"/>
    <x v="11"/>
    <m/>
    <m/>
    <x v="1"/>
    <x v="76"/>
    <x v="76"/>
    <m/>
    <x v="477"/>
    <x v="76"/>
  </r>
  <r>
    <m/>
    <x v="12"/>
    <x v="0"/>
    <x v="1"/>
    <x v="11"/>
    <m/>
    <m/>
    <x v="1"/>
    <x v="50"/>
    <x v="50"/>
    <m/>
    <x v="477"/>
    <x v="50"/>
  </r>
  <r>
    <m/>
    <x v="12"/>
    <x v="0"/>
    <x v="1"/>
    <x v="11"/>
    <m/>
    <m/>
    <x v="1"/>
    <x v="51"/>
    <x v="51"/>
    <m/>
    <x v="477"/>
    <x v="51"/>
  </r>
  <r>
    <m/>
    <x v="12"/>
    <x v="0"/>
    <x v="1"/>
    <x v="11"/>
    <m/>
    <m/>
    <x v="1"/>
    <x v="77"/>
    <x v="77"/>
    <m/>
    <x v="477"/>
    <x v="77"/>
  </r>
  <r>
    <m/>
    <x v="12"/>
    <x v="0"/>
    <x v="1"/>
    <x v="11"/>
    <m/>
    <m/>
    <x v="1"/>
    <x v="78"/>
    <x v="78"/>
    <m/>
    <x v="477"/>
    <x v="78"/>
  </r>
  <r>
    <m/>
    <x v="12"/>
    <x v="0"/>
    <x v="1"/>
    <x v="11"/>
    <m/>
    <m/>
    <x v="1"/>
    <x v="42"/>
    <x v="42"/>
    <m/>
    <x v="477"/>
    <x v="42"/>
  </r>
  <r>
    <m/>
    <x v="12"/>
    <x v="0"/>
    <x v="1"/>
    <x v="11"/>
    <m/>
    <m/>
    <x v="1"/>
    <x v="79"/>
    <x v="79"/>
    <m/>
    <x v="477"/>
    <x v="79"/>
  </r>
  <r>
    <m/>
    <x v="12"/>
    <x v="0"/>
    <x v="1"/>
    <x v="11"/>
    <m/>
    <m/>
    <x v="1"/>
    <x v="80"/>
    <x v="80"/>
    <m/>
    <x v="477"/>
    <x v="80"/>
  </r>
  <r>
    <m/>
    <x v="12"/>
    <x v="0"/>
    <x v="1"/>
    <x v="11"/>
    <m/>
    <m/>
    <x v="1"/>
    <x v="81"/>
    <x v="81"/>
    <m/>
    <x v="477"/>
    <x v="81"/>
  </r>
  <r>
    <m/>
    <x v="12"/>
    <x v="0"/>
    <x v="1"/>
    <x v="11"/>
    <m/>
    <m/>
    <x v="1"/>
    <x v="82"/>
    <x v="82"/>
    <m/>
    <x v="477"/>
    <x v="82"/>
  </r>
  <r>
    <m/>
    <x v="12"/>
    <x v="0"/>
    <x v="1"/>
    <x v="11"/>
    <m/>
    <m/>
    <x v="1"/>
    <x v="83"/>
    <x v="83"/>
    <m/>
    <x v="477"/>
    <x v="83"/>
  </r>
  <r>
    <m/>
    <x v="12"/>
    <x v="0"/>
    <x v="1"/>
    <x v="11"/>
    <m/>
    <m/>
    <x v="1"/>
    <x v="84"/>
    <x v="84"/>
    <m/>
    <x v="477"/>
    <x v="84"/>
  </r>
  <r>
    <m/>
    <x v="12"/>
    <x v="0"/>
    <x v="1"/>
    <x v="11"/>
    <m/>
    <m/>
    <x v="1"/>
    <x v="85"/>
    <x v="85"/>
    <m/>
    <x v="477"/>
    <x v="85"/>
  </r>
  <r>
    <m/>
    <x v="12"/>
    <x v="0"/>
    <x v="1"/>
    <x v="11"/>
    <m/>
    <m/>
    <x v="1"/>
    <x v="86"/>
    <x v="86"/>
    <m/>
    <x v="477"/>
    <x v="86"/>
  </r>
  <r>
    <m/>
    <x v="12"/>
    <x v="0"/>
    <x v="1"/>
    <x v="11"/>
    <m/>
    <m/>
    <x v="1"/>
    <x v="87"/>
    <x v="87"/>
    <m/>
    <x v="477"/>
    <x v="87"/>
  </r>
  <r>
    <m/>
    <x v="12"/>
    <x v="0"/>
    <x v="1"/>
    <x v="11"/>
    <m/>
    <m/>
    <x v="1"/>
    <x v="88"/>
    <x v="88"/>
    <m/>
    <x v="477"/>
    <x v="88"/>
  </r>
  <r>
    <m/>
    <x v="12"/>
    <x v="0"/>
    <x v="1"/>
    <x v="11"/>
    <m/>
    <m/>
    <x v="1"/>
    <x v="89"/>
    <x v="89"/>
    <m/>
    <x v="477"/>
    <x v="89"/>
  </r>
  <r>
    <m/>
    <x v="12"/>
    <x v="0"/>
    <x v="1"/>
    <x v="11"/>
    <m/>
    <m/>
    <x v="1"/>
    <x v="90"/>
    <x v="90"/>
    <m/>
    <x v="477"/>
    <x v="90"/>
  </r>
  <r>
    <m/>
    <x v="12"/>
    <x v="0"/>
    <x v="1"/>
    <x v="11"/>
    <m/>
    <m/>
    <x v="1"/>
    <x v="91"/>
    <x v="91"/>
    <m/>
    <x v="477"/>
    <x v="91"/>
  </r>
  <r>
    <m/>
    <x v="12"/>
    <x v="0"/>
    <x v="1"/>
    <x v="11"/>
    <m/>
    <m/>
    <x v="1"/>
    <x v="92"/>
    <x v="92"/>
    <m/>
    <x v="477"/>
    <x v="92"/>
  </r>
  <r>
    <m/>
    <x v="12"/>
    <x v="0"/>
    <x v="1"/>
    <x v="11"/>
    <m/>
    <m/>
    <x v="1"/>
    <x v="93"/>
    <x v="93"/>
    <m/>
    <x v="477"/>
    <x v="93"/>
  </r>
  <r>
    <m/>
    <x v="12"/>
    <x v="0"/>
    <x v="1"/>
    <x v="11"/>
    <m/>
    <m/>
    <x v="1"/>
    <x v="94"/>
    <x v="94"/>
    <m/>
    <x v="477"/>
    <x v="94"/>
  </r>
  <r>
    <m/>
    <x v="12"/>
    <x v="0"/>
    <x v="1"/>
    <x v="11"/>
    <m/>
    <m/>
    <x v="1"/>
    <x v="95"/>
    <x v="95"/>
    <m/>
    <x v="477"/>
    <x v="95"/>
  </r>
  <r>
    <m/>
    <x v="12"/>
    <x v="0"/>
    <x v="1"/>
    <x v="11"/>
    <m/>
    <m/>
    <x v="1"/>
    <x v="96"/>
    <x v="96"/>
    <m/>
    <x v="477"/>
    <x v="96"/>
  </r>
  <r>
    <m/>
    <x v="12"/>
    <x v="0"/>
    <x v="1"/>
    <x v="11"/>
    <m/>
    <m/>
    <x v="1"/>
    <x v="46"/>
    <x v="46"/>
    <m/>
    <x v="477"/>
    <x v="46"/>
  </r>
  <r>
    <m/>
    <x v="12"/>
    <x v="0"/>
    <x v="1"/>
    <x v="11"/>
    <m/>
    <m/>
    <x v="1"/>
    <x v="97"/>
    <x v="97"/>
    <m/>
    <x v="477"/>
    <x v="97"/>
  </r>
  <r>
    <m/>
    <x v="12"/>
    <x v="0"/>
    <x v="1"/>
    <x v="11"/>
    <m/>
    <m/>
    <x v="1"/>
    <x v="98"/>
    <x v="98"/>
    <m/>
    <x v="477"/>
    <x v="98"/>
  </r>
  <r>
    <m/>
    <x v="12"/>
    <x v="0"/>
    <x v="1"/>
    <x v="11"/>
    <m/>
    <m/>
    <x v="1"/>
    <x v="99"/>
    <x v="99"/>
    <m/>
    <x v="477"/>
    <x v="99"/>
  </r>
  <r>
    <m/>
    <x v="12"/>
    <x v="0"/>
    <x v="1"/>
    <x v="11"/>
    <m/>
    <m/>
    <x v="1"/>
    <x v="100"/>
    <x v="100"/>
    <m/>
    <x v="477"/>
    <x v="100"/>
  </r>
  <r>
    <m/>
    <x v="12"/>
    <x v="0"/>
    <x v="1"/>
    <x v="11"/>
    <m/>
    <m/>
    <x v="1"/>
    <x v="101"/>
    <x v="101"/>
    <m/>
    <x v="477"/>
    <x v="101"/>
  </r>
  <r>
    <m/>
    <x v="12"/>
    <x v="0"/>
    <x v="1"/>
    <x v="11"/>
    <m/>
    <m/>
    <x v="1"/>
    <x v="102"/>
    <x v="102"/>
    <m/>
    <x v="477"/>
    <x v="102"/>
  </r>
  <r>
    <m/>
    <x v="12"/>
    <x v="0"/>
    <x v="1"/>
    <x v="11"/>
    <m/>
    <m/>
    <x v="1"/>
    <x v="103"/>
    <x v="103"/>
    <m/>
    <x v="477"/>
    <x v="103"/>
  </r>
  <r>
    <m/>
    <x v="12"/>
    <x v="0"/>
    <x v="1"/>
    <x v="11"/>
    <m/>
    <m/>
    <x v="1"/>
    <x v="104"/>
    <x v="104"/>
    <m/>
    <x v="477"/>
    <x v="104"/>
  </r>
  <r>
    <m/>
    <x v="12"/>
    <x v="0"/>
    <x v="1"/>
    <x v="11"/>
    <m/>
    <m/>
    <x v="1"/>
    <x v="105"/>
    <x v="105"/>
    <m/>
    <x v="477"/>
    <x v="105"/>
  </r>
  <r>
    <m/>
    <x v="12"/>
    <x v="0"/>
    <x v="1"/>
    <x v="11"/>
    <m/>
    <m/>
    <x v="1"/>
    <x v="106"/>
    <x v="106"/>
    <m/>
    <x v="477"/>
    <x v="106"/>
  </r>
  <r>
    <m/>
    <x v="12"/>
    <x v="0"/>
    <x v="1"/>
    <x v="11"/>
    <m/>
    <m/>
    <x v="1"/>
    <x v="107"/>
    <x v="107"/>
    <m/>
    <x v="477"/>
    <x v="107"/>
  </r>
  <r>
    <m/>
    <x v="12"/>
    <x v="0"/>
    <x v="1"/>
    <x v="11"/>
    <m/>
    <m/>
    <x v="1"/>
    <x v="108"/>
    <x v="108"/>
    <m/>
    <x v="477"/>
    <x v="108"/>
  </r>
  <r>
    <m/>
    <x v="12"/>
    <x v="0"/>
    <x v="1"/>
    <x v="11"/>
    <m/>
    <m/>
    <x v="1"/>
    <x v="109"/>
    <x v="109"/>
    <m/>
    <x v="477"/>
    <x v="109"/>
  </r>
  <r>
    <m/>
    <x v="12"/>
    <x v="0"/>
    <x v="1"/>
    <x v="11"/>
    <m/>
    <m/>
    <x v="1"/>
    <x v="43"/>
    <x v="43"/>
    <m/>
    <x v="477"/>
    <x v="43"/>
  </r>
  <r>
    <m/>
    <x v="12"/>
    <x v="0"/>
    <x v="1"/>
    <x v="11"/>
    <m/>
    <m/>
    <x v="1"/>
    <x v="110"/>
    <x v="110"/>
    <m/>
    <x v="477"/>
    <x v="110"/>
  </r>
  <r>
    <m/>
    <x v="12"/>
    <x v="0"/>
    <x v="1"/>
    <x v="11"/>
    <m/>
    <m/>
    <x v="1"/>
    <x v="111"/>
    <x v="111"/>
    <m/>
    <x v="477"/>
    <x v="111"/>
  </r>
  <r>
    <m/>
    <x v="12"/>
    <x v="0"/>
    <x v="1"/>
    <x v="11"/>
    <m/>
    <m/>
    <x v="1"/>
    <x v="112"/>
    <x v="112"/>
    <m/>
    <x v="477"/>
    <x v="112"/>
  </r>
  <r>
    <m/>
    <x v="12"/>
    <x v="0"/>
    <x v="1"/>
    <x v="11"/>
    <m/>
    <m/>
    <x v="1"/>
    <x v="113"/>
    <x v="113"/>
    <m/>
    <x v="477"/>
    <x v="113"/>
  </r>
  <r>
    <m/>
    <x v="12"/>
    <x v="0"/>
    <x v="1"/>
    <x v="11"/>
    <m/>
    <m/>
    <x v="1"/>
    <x v="48"/>
    <x v="48"/>
    <m/>
    <x v="477"/>
    <x v="48"/>
  </r>
  <r>
    <m/>
    <x v="12"/>
    <x v="0"/>
    <x v="1"/>
    <x v="11"/>
    <m/>
    <m/>
    <x v="1"/>
    <x v="52"/>
    <x v="52"/>
    <m/>
    <x v="477"/>
    <x v="52"/>
  </r>
  <r>
    <m/>
    <x v="12"/>
    <x v="0"/>
    <x v="1"/>
    <x v="11"/>
    <m/>
    <m/>
    <x v="1"/>
    <x v="44"/>
    <x v="44"/>
    <m/>
    <x v="477"/>
    <x v="44"/>
  </r>
  <r>
    <m/>
    <x v="12"/>
    <x v="0"/>
    <x v="1"/>
    <x v="11"/>
    <m/>
    <m/>
    <x v="1"/>
    <x v="114"/>
    <x v="114"/>
    <m/>
    <x v="477"/>
    <x v="114"/>
  </r>
  <r>
    <m/>
    <x v="12"/>
    <x v="0"/>
    <x v="1"/>
    <x v="11"/>
    <m/>
    <m/>
    <x v="1"/>
    <x v="115"/>
    <x v="115"/>
    <m/>
    <x v="477"/>
    <x v="115"/>
  </r>
  <r>
    <m/>
    <x v="12"/>
    <x v="0"/>
    <x v="1"/>
    <x v="11"/>
    <m/>
    <m/>
    <x v="1"/>
    <x v="45"/>
    <x v="45"/>
    <m/>
    <x v="477"/>
    <x v="45"/>
  </r>
  <r>
    <m/>
    <x v="12"/>
    <x v="0"/>
    <x v="1"/>
    <x v="11"/>
    <m/>
    <m/>
    <x v="1"/>
    <x v="5"/>
    <x v="5"/>
    <m/>
    <x v="477"/>
    <x v="5"/>
  </r>
  <r>
    <m/>
    <x v="12"/>
    <x v="0"/>
    <x v="1"/>
    <x v="11"/>
    <m/>
    <m/>
    <x v="1"/>
    <x v="116"/>
    <x v="116"/>
    <m/>
    <x v="477"/>
    <x v="116"/>
  </r>
  <r>
    <m/>
    <x v="12"/>
    <x v="0"/>
    <x v="1"/>
    <x v="11"/>
    <m/>
    <m/>
    <x v="1"/>
    <x v="33"/>
    <x v="33"/>
    <m/>
    <x v="477"/>
    <x v="33"/>
  </r>
  <r>
    <m/>
    <x v="12"/>
    <x v="0"/>
    <x v="1"/>
    <x v="11"/>
    <m/>
    <m/>
    <x v="1"/>
    <x v="34"/>
    <x v="34"/>
    <m/>
    <x v="477"/>
    <x v="34"/>
  </r>
  <r>
    <m/>
    <x v="12"/>
    <x v="0"/>
    <x v="1"/>
    <x v="11"/>
    <m/>
    <m/>
    <x v="1"/>
    <x v="117"/>
    <x v="117"/>
    <m/>
    <x v="477"/>
    <x v="117"/>
  </r>
  <r>
    <m/>
    <x v="12"/>
    <x v="0"/>
    <x v="1"/>
    <x v="11"/>
    <m/>
    <m/>
    <x v="1"/>
    <x v="36"/>
    <x v="36"/>
    <m/>
    <x v="477"/>
    <x v="36"/>
  </r>
  <r>
    <m/>
    <x v="12"/>
    <x v="0"/>
    <x v="1"/>
    <x v="11"/>
    <m/>
    <m/>
    <x v="1"/>
    <x v="118"/>
    <x v="118"/>
    <m/>
    <x v="477"/>
    <x v="118"/>
  </r>
  <r>
    <m/>
    <x v="12"/>
    <x v="0"/>
    <x v="1"/>
    <x v="11"/>
    <m/>
    <m/>
    <x v="1"/>
    <x v="17"/>
    <x v="17"/>
    <m/>
    <x v="477"/>
    <x v="17"/>
  </r>
  <r>
    <m/>
    <x v="12"/>
    <x v="0"/>
    <x v="1"/>
    <x v="11"/>
    <m/>
    <m/>
    <x v="1"/>
    <x v="18"/>
    <x v="18"/>
    <m/>
    <x v="477"/>
    <x v="18"/>
  </r>
  <r>
    <m/>
    <x v="12"/>
    <x v="0"/>
    <x v="1"/>
    <x v="11"/>
    <m/>
    <m/>
    <x v="1"/>
    <x v="0"/>
    <x v="0"/>
    <m/>
    <x v="477"/>
    <x v="0"/>
  </r>
  <r>
    <m/>
    <x v="12"/>
    <x v="0"/>
    <x v="1"/>
    <x v="11"/>
    <m/>
    <m/>
    <x v="1"/>
    <x v="31"/>
    <x v="31"/>
    <m/>
    <x v="477"/>
    <x v="31"/>
  </r>
  <r>
    <m/>
    <x v="12"/>
    <x v="0"/>
    <x v="1"/>
    <x v="11"/>
    <m/>
    <m/>
    <x v="1"/>
    <x v="1"/>
    <x v="1"/>
    <m/>
    <x v="477"/>
    <x v="1"/>
  </r>
  <r>
    <m/>
    <x v="12"/>
    <x v="0"/>
    <x v="1"/>
    <x v="11"/>
    <m/>
    <m/>
    <x v="1"/>
    <x v="22"/>
    <x v="22"/>
    <m/>
    <x v="477"/>
    <x v="22"/>
  </r>
  <r>
    <m/>
    <x v="12"/>
    <x v="0"/>
    <x v="1"/>
    <x v="11"/>
    <m/>
    <m/>
    <x v="1"/>
    <x v="2"/>
    <x v="2"/>
    <m/>
    <x v="477"/>
    <x v="2"/>
  </r>
  <r>
    <m/>
    <x v="12"/>
    <x v="0"/>
    <x v="1"/>
    <x v="11"/>
    <m/>
    <m/>
    <x v="1"/>
    <x v="3"/>
    <x v="3"/>
    <m/>
    <x v="477"/>
    <x v="3"/>
  </r>
  <r>
    <m/>
    <x v="12"/>
    <x v="0"/>
    <x v="1"/>
    <x v="11"/>
    <m/>
    <m/>
    <x v="1"/>
    <x v="23"/>
    <x v="23"/>
    <m/>
    <x v="477"/>
    <x v="23"/>
  </r>
  <r>
    <m/>
    <x v="12"/>
    <x v="0"/>
    <x v="1"/>
    <x v="11"/>
    <m/>
    <m/>
    <x v="1"/>
    <x v="4"/>
    <x v="4"/>
    <m/>
    <x v="477"/>
    <x v="4"/>
  </r>
  <r>
    <m/>
    <x v="12"/>
    <x v="0"/>
    <x v="1"/>
    <x v="11"/>
    <m/>
    <m/>
    <x v="1"/>
    <x v="27"/>
    <x v="27"/>
    <m/>
    <x v="477"/>
    <x v="27"/>
  </r>
  <r>
    <m/>
    <x v="12"/>
    <x v="0"/>
    <x v="1"/>
    <x v="11"/>
    <m/>
    <m/>
    <x v="1"/>
    <x v="24"/>
    <x v="24"/>
    <m/>
    <x v="477"/>
    <x v="24"/>
  </r>
  <r>
    <m/>
    <x v="12"/>
    <x v="0"/>
    <x v="1"/>
    <x v="11"/>
    <m/>
    <m/>
    <x v="1"/>
    <x v="25"/>
    <x v="25"/>
    <m/>
    <x v="477"/>
    <x v="25"/>
  </r>
  <r>
    <m/>
    <x v="12"/>
    <x v="0"/>
    <x v="1"/>
    <x v="11"/>
    <m/>
    <m/>
    <x v="1"/>
    <x v="29"/>
    <x v="29"/>
    <m/>
    <x v="477"/>
    <x v="29"/>
  </r>
  <r>
    <m/>
    <x v="12"/>
    <x v="0"/>
    <x v="1"/>
    <x v="11"/>
    <m/>
    <m/>
    <x v="1"/>
    <x v="6"/>
    <x v="6"/>
    <m/>
    <x v="477"/>
    <x v="6"/>
  </r>
  <r>
    <m/>
    <x v="12"/>
    <x v="0"/>
    <x v="1"/>
    <x v="11"/>
    <m/>
    <m/>
    <x v="1"/>
    <x v="7"/>
    <x v="7"/>
    <m/>
    <x v="477"/>
    <x v="7"/>
  </r>
  <r>
    <m/>
    <x v="12"/>
    <x v="0"/>
    <x v="1"/>
    <x v="11"/>
    <m/>
    <m/>
    <x v="1"/>
    <x v="19"/>
    <x v="19"/>
    <m/>
    <x v="477"/>
    <x v="19"/>
  </r>
  <r>
    <m/>
    <x v="12"/>
    <x v="0"/>
    <x v="1"/>
    <x v="11"/>
    <m/>
    <m/>
    <x v="1"/>
    <x v="20"/>
    <x v="20"/>
    <m/>
    <x v="477"/>
    <x v="20"/>
  </r>
  <r>
    <m/>
    <x v="12"/>
    <x v="0"/>
    <x v="1"/>
    <x v="11"/>
    <m/>
    <m/>
    <x v="1"/>
    <x v="37"/>
    <x v="37"/>
    <m/>
    <x v="477"/>
    <x v="37"/>
  </r>
  <r>
    <m/>
    <x v="12"/>
    <x v="0"/>
    <x v="1"/>
    <x v="11"/>
    <m/>
    <m/>
    <x v="1"/>
    <x v="38"/>
    <x v="38"/>
    <m/>
    <x v="477"/>
    <x v="38"/>
  </r>
  <r>
    <m/>
    <x v="12"/>
    <x v="0"/>
    <x v="1"/>
    <x v="11"/>
    <m/>
    <m/>
    <x v="1"/>
    <x v="40"/>
    <x v="40"/>
    <m/>
    <x v="477"/>
    <x v="40"/>
  </r>
  <r>
    <m/>
    <x v="12"/>
    <x v="0"/>
    <x v="1"/>
    <x v="11"/>
    <m/>
    <m/>
    <x v="1"/>
    <x v="41"/>
    <x v="41"/>
    <m/>
    <x v="477"/>
    <x v="41"/>
  </r>
  <r>
    <m/>
    <x v="12"/>
    <x v="0"/>
    <x v="1"/>
    <x v="11"/>
    <m/>
    <m/>
    <x v="1"/>
    <x v="119"/>
    <x v="119"/>
    <m/>
    <x v="477"/>
    <x v="119"/>
  </r>
  <r>
    <m/>
    <x v="12"/>
    <x v="0"/>
    <x v="1"/>
    <x v="11"/>
    <m/>
    <m/>
    <x v="1"/>
    <x v="39"/>
    <x v="39"/>
    <m/>
    <x v="477"/>
    <x v="39"/>
  </r>
  <r>
    <m/>
    <x v="12"/>
    <x v="0"/>
    <x v="1"/>
    <x v="11"/>
    <m/>
    <m/>
    <x v="1"/>
    <x v="120"/>
    <x v="120"/>
    <m/>
    <x v="477"/>
    <x v="120"/>
  </r>
  <r>
    <m/>
    <x v="12"/>
    <x v="0"/>
    <x v="1"/>
    <x v="11"/>
    <m/>
    <m/>
    <x v="1"/>
    <x v="8"/>
    <x v="8"/>
    <m/>
    <x v="477"/>
    <x v="8"/>
  </r>
  <r>
    <m/>
    <x v="12"/>
    <x v="0"/>
    <x v="1"/>
    <x v="11"/>
    <m/>
    <m/>
    <x v="1"/>
    <x v="121"/>
    <x v="121"/>
    <m/>
    <x v="477"/>
    <x v="121"/>
  </r>
  <r>
    <m/>
    <x v="12"/>
    <x v="0"/>
    <x v="1"/>
    <x v="11"/>
    <m/>
    <m/>
    <x v="1"/>
    <x v="26"/>
    <x v="26"/>
    <m/>
    <x v="477"/>
    <x v="26"/>
  </r>
  <r>
    <m/>
    <x v="12"/>
    <x v="0"/>
    <x v="1"/>
    <x v="11"/>
    <m/>
    <m/>
    <x v="1"/>
    <x v="9"/>
    <x v="9"/>
    <m/>
    <x v="477"/>
    <x v="9"/>
  </r>
  <r>
    <m/>
    <x v="12"/>
    <x v="0"/>
    <x v="1"/>
    <x v="11"/>
    <m/>
    <m/>
    <x v="1"/>
    <x v="21"/>
    <x v="21"/>
    <m/>
    <x v="477"/>
    <x v="21"/>
  </r>
  <r>
    <m/>
    <x v="12"/>
    <x v="0"/>
    <x v="1"/>
    <x v="11"/>
    <m/>
    <m/>
    <x v="1"/>
    <x v="28"/>
    <x v="28"/>
    <m/>
    <x v="477"/>
    <x v="28"/>
  </r>
  <r>
    <m/>
    <x v="12"/>
    <x v="0"/>
    <x v="1"/>
    <x v="11"/>
    <m/>
    <m/>
    <x v="1"/>
    <x v="122"/>
    <x v="122"/>
    <m/>
    <x v="477"/>
    <x v="122"/>
  </r>
  <r>
    <m/>
    <x v="12"/>
    <x v="0"/>
    <x v="1"/>
    <x v="11"/>
    <m/>
    <m/>
    <x v="1"/>
    <x v="10"/>
    <x v="10"/>
    <m/>
    <x v="477"/>
    <x v="10"/>
  </r>
  <r>
    <m/>
    <x v="12"/>
    <x v="0"/>
    <x v="1"/>
    <x v="11"/>
    <m/>
    <m/>
    <x v="1"/>
    <x v="30"/>
    <x v="30"/>
    <m/>
    <x v="477"/>
    <x v="30"/>
  </r>
  <r>
    <m/>
    <x v="12"/>
    <x v="0"/>
    <x v="1"/>
    <x v="11"/>
    <m/>
    <m/>
    <x v="1"/>
    <x v="123"/>
    <x v="123"/>
    <m/>
    <x v="477"/>
    <x v="123"/>
  </r>
  <r>
    <m/>
    <x v="12"/>
    <x v="0"/>
    <x v="1"/>
    <x v="11"/>
    <m/>
    <m/>
    <x v="1"/>
    <x v="11"/>
    <x v="11"/>
    <m/>
    <x v="477"/>
    <x v="11"/>
  </r>
  <r>
    <m/>
    <x v="12"/>
    <x v="0"/>
    <x v="1"/>
    <x v="11"/>
    <m/>
    <m/>
    <x v="1"/>
    <x v="12"/>
    <x v="12"/>
    <m/>
    <x v="477"/>
    <x v="12"/>
  </r>
  <r>
    <m/>
    <x v="12"/>
    <x v="0"/>
    <x v="1"/>
    <x v="11"/>
    <m/>
    <m/>
    <x v="1"/>
    <x v="13"/>
    <x v="13"/>
    <m/>
    <x v="477"/>
    <x v="13"/>
  </r>
  <r>
    <m/>
    <x v="12"/>
    <x v="0"/>
    <x v="1"/>
    <x v="11"/>
    <m/>
    <m/>
    <x v="1"/>
    <x v="35"/>
    <x v="35"/>
    <m/>
    <x v="477"/>
    <x v="35"/>
  </r>
  <r>
    <m/>
    <x v="12"/>
    <x v="0"/>
    <x v="1"/>
    <x v="11"/>
    <m/>
    <m/>
    <x v="1"/>
    <x v="32"/>
    <x v="32"/>
    <m/>
    <x v="477"/>
    <x v="32"/>
  </r>
  <r>
    <m/>
    <x v="12"/>
    <x v="0"/>
    <x v="1"/>
    <x v="11"/>
    <m/>
    <m/>
    <x v="1"/>
    <x v="14"/>
    <x v="14"/>
    <m/>
    <x v="477"/>
    <x v="14"/>
  </r>
  <r>
    <m/>
    <x v="12"/>
    <x v="0"/>
    <x v="1"/>
    <x v="11"/>
    <m/>
    <m/>
    <x v="1"/>
    <x v="15"/>
    <x v="15"/>
    <m/>
    <x v="477"/>
    <x v="15"/>
  </r>
  <r>
    <m/>
    <x v="12"/>
    <x v="0"/>
    <x v="1"/>
    <x v="11"/>
    <m/>
    <m/>
    <x v="1"/>
    <x v="16"/>
    <x v="16"/>
    <m/>
    <x v="477"/>
    <x v="16"/>
  </r>
  <r>
    <m/>
    <x v="12"/>
    <x v="0"/>
    <x v="1"/>
    <x v="11"/>
    <m/>
    <m/>
    <x v="1"/>
    <x v="124"/>
    <x v="124"/>
    <m/>
    <x v="477"/>
    <x v="124"/>
  </r>
  <r>
    <m/>
    <x v="12"/>
    <x v="0"/>
    <x v="1"/>
    <x v="11"/>
    <m/>
    <m/>
    <x v="1"/>
    <x v="125"/>
    <x v="125"/>
    <m/>
    <x v="477"/>
    <x v="125"/>
  </r>
  <r>
    <m/>
    <x v="12"/>
    <x v="0"/>
    <x v="1"/>
    <x v="11"/>
    <m/>
    <m/>
    <x v="1"/>
    <x v="126"/>
    <x v="126"/>
    <m/>
    <x v="477"/>
    <x v="126"/>
  </r>
  <r>
    <m/>
    <x v="12"/>
    <x v="0"/>
    <x v="1"/>
    <x v="11"/>
    <m/>
    <m/>
    <x v="1"/>
    <x v="127"/>
    <x v="127"/>
    <m/>
    <x v="477"/>
    <x v="127"/>
  </r>
  <r>
    <m/>
    <x v="12"/>
    <x v="0"/>
    <x v="1"/>
    <x v="11"/>
    <m/>
    <m/>
    <x v="1"/>
    <x v="128"/>
    <x v="128"/>
    <m/>
    <x v="477"/>
    <x v="128"/>
  </r>
  <r>
    <m/>
    <x v="12"/>
    <x v="0"/>
    <x v="1"/>
    <x v="11"/>
    <m/>
    <m/>
    <x v="1"/>
    <x v="129"/>
    <x v="129"/>
    <m/>
    <x v="477"/>
    <x v="129"/>
  </r>
  <r>
    <m/>
    <x v="12"/>
    <x v="0"/>
    <x v="1"/>
    <x v="11"/>
    <m/>
    <m/>
    <x v="1"/>
    <x v="61"/>
    <x v="61"/>
    <m/>
    <x v="477"/>
    <x v="61"/>
  </r>
  <r>
    <m/>
    <x v="12"/>
    <x v="0"/>
    <x v="1"/>
    <x v="11"/>
    <m/>
    <m/>
    <x v="1"/>
    <x v="62"/>
    <x v="62"/>
    <m/>
    <x v="477"/>
    <x v="62"/>
  </r>
  <r>
    <m/>
    <x v="12"/>
    <x v="0"/>
    <x v="1"/>
    <x v="11"/>
    <m/>
    <m/>
    <x v="1"/>
    <x v="60"/>
    <x v="60"/>
    <m/>
    <x v="477"/>
    <x v="60"/>
  </r>
  <r>
    <m/>
    <x v="12"/>
    <x v="0"/>
    <x v="1"/>
    <x v="11"/>
    <m/>
    <m/>
    <x v="1"/>
    <x v="58"/>
    <x v="58"/>
    <m/>
    <x v="477"/>
    <x v="58"/>
  </r>
  <r>
    <m/>
    <x v="12"/>
    <x v="0"/>
    <x v="1"/>
    <x v="11"/>
    <m/>
    <m/>
    <x v="1"/>
    <x v="130"/>
    <x v="130"/>
    <m/>
    <x v="477"/>
    <x v="130"/>
  </r>
  <r>
    <m/>
    <x v="12"/>
    <x v="0"/>
    <x v="1"/>
    <x v="11"/>
    <m/>
    <m/>
    <x v="1"/>
    <x v="59"/>
    <x v="59"/>
    <m/>
    <x v="477"/>
    <x v="59"/>
  </r>
  <r>
    <m/>
    <x v="12"/>
    <x v="0"/>
    <x v="1"/>
    <x v="11"/>
    <m/>
    <m/>
    <x v="1"/>
    <x v="55"/>
    <x v="55"/>
    <m/>
    <x v="477"/>
    <x v="55"/>
  </r>
  <r>
    <m/>
    <x v="12"/>
    <x v="0"/>
    <x v="1"/>
    <x v="11"/>
    <m/>
    <m/>
    <x v="1"/>
    <x v="63"/>
    <x v="63"/>
    <m/>
    <x v="477"/>
    <x v="63"/>
  </r>
  <r>
    <m/>
    <x v="12"/>
    <x v="0"/>
    <x v="1"/>
    <x v="11"/>
    <m/>
    <m/>
    <x v="1"/>
    <x v="70"/>
    <x v="70"/>
    <m/>
    <x v="477"/>
    <x v="70"/>
  </r>
  <r>
    <m/>
    <x v="12"/>
    <x v="0"/>
    <x v="1"/>
    <x v="11"/>
    <m/>
    <m/>
    <x v="1"/>
    <x v="71"/>
    <x v="71"/>
    <m/>
    <x v="477"/>
    <x v="71"/>
  </r>
  <r>
    <m/>
    <x v="12"/>
    <x v="0"/>
    <x v="1"/>
    <x v="11"/>
    <m/>
    <m/>
    <x v="1"/>
    <x v="131"/>
    <x v="131"/>
    <m/>
    <x v="477"/>
    <x v="131"/>
  </r>
  <r>
    <m/>
    <x v="12"/>
    <x v="0"/>
    <x v="1"/>
    <x v="11"/>
    <m/>
    <m/>
    <x v="1"/>
    <x v="132"/>
    <x v="132"/>
    <m/>
    <x v="477"/>
    <x v="132"/>
  </r>
  <r>
    <m/>
    <x v="12"/>
    <x v="0"/>
    <x v="1"/>
    <x v="11"/>
    <m/>
    <m/>
    <x v="1"/>
    <x v="133"/>
    <x v="133"/>
    <m/>
    <x v="477"/>
    <x v="133"/>
  </r>
  <r>
    <m/>
    <x v="12"/>
    <x v="0"/>
    <x v="1"/>
    <x v="11"/>
    <m/>
    <m/>
    <x v="1"/>
    <x v="134"/>
    <x v="134"/>
    <m/>
    <x v="477"/>
    <x v="134"/>
  </r>
  <r>
    <m/>
    <x v="12"/>
    <x v="0"/>
    <x v="1"/>
    <x v="11"/>
    <m/>
    <m/>
    <x v="1"/>
    <x v="135"/>
    <x v="135"/>
    <m/>
    <x v="477"/>
    <x v="135"/>
  </r>
  <r>
    <m/>
    <x v="12"/>
    <x v="0"/>
    <x v="1"/>
    <x v="11"/>
    <m/>
    <m/>
    <x v="1"/>
    <x v="136"/>
    <x v="136"/>
    <m/>
    <x v="477"/>
    <x v="136"/>
  </r>
  <r>
    <m/>
    <x v="12"/>
    <x v="0"/>
    <x v="1"/>
    <x v="11"/>
    <m/>
    <m/>
    <x v="1"/>
    <x v="137"/>
    <x v="137"/>
    <m/>
    <x v="477"/>
    <x v="137"/>
  </r>
  <r>
    <m/>
    <x v="12"/>
    <x v="0"/>
    <x v="1"/>
    <x v="11"/>
    <m/>
    <m/>
    <x v="1"/>
    <x v="138"/>
    <x v="138"/>
    <m/>
    <x v="477"/>
    <x v="138"/>
  </r>
  <r>
    <m/>
    <x v="12"/>
    <x v="0"/>
    <x v="1"/>
    <x v="11"/>
    <m/>
    <m/>
    <x v="1"/>
    <x v="139"/>
    <x v="139"/>
    <m/>
    <x v="477"/>
    <x v="139"/>
  </r>
  <r>
    <m/>
    <x v="12"/>
    <x v="0"/>
    <x v="1"/>
    <x v="11"/>
    <m/>
    <m/>
    <x v="1"/>
    <x v="140"/>
    <x v="140"/>
    <m/>
    <x v="477"/>
    <x v="140"/>
  </r>
  <r>
    <m/>
    <x v="12"/>
    <x v="0"/>
    <x v="1"/>
    <x v="11"/>
    <m/>
    <m/>
    <x v="1"/>
    <x v="141"/>
    <x v="141"/>
    <m/>
    <x v="477"/>
    <x v="141"/>
  </r>
  <r>
    <m/>
    <x v="12"/>
    <x v="0"/>
    <x v="1"/>
    <x v="11"/>
    <m/>
    <m/>
    <x v="1"/>
    <x v="68"/>
    <x v="68"/>
    <m/>
    <x v="477"/>
    <x v="68"/>
  </r>
  <r>
    <m/>
    <x v="12"/>
    <x v="0"/>
    <x v="1"/>
    <x v="11"/>
    <m/>
    <m/>
    <x v="1"/>
    <x v="142"/>
    <x v="142"/>
    <m/>
    <x v="477"/>
    <x v="142"/>
  </r>
  <r>
    <m/>
    <x v="12"/>
    <x v="0"/>
    <x v="1"/>
    <x v="11"/>
    <m/>
    <m/>
    <x v="1"/>
    <x v="143"/>
    <x v="143"/>
    <m/>
    <x v="477"/>
    <x v="143"/>
  </r>
  <r>
    <m/>
    <x v="12"/>
    <x v="0"/>
    <x v="1"/>
    <x v="11"/>
    <m/>
    <m/>
    <x v="1"/>
    <x v="144"/>
    <x v="144"/>
    <m/>
    <x v="477"/>
    <x v="144"/>
  </r>
  <r>
    <m/>
    <x v="12"/>
    <x v="0"/>
    <x v="1"/>
    <x v="11"/>
    <m/>
    <m/>
    <x v="1"/>
    <x v="145"/>
    <x v="145"/>
    <m/>
    <x v="477"/>
    <x v="145"/>
  </r>
  <r>
    <m/>
    <x v="12"/>
    <x v="0"/>
    <x v="1"/>
    <x v="11"/>
    <m/>
    <m/>
    <x v="1"/>
    <x v="146"/>
    <x v="146"/>
    <m/>
    <x v="477"/>
    <x v="146"/>
  </r>
  <r>
    <m/>
    <x v="12"/>
    <x v="0"/>
    <x v="1"/>
    <x v="11"/>
    <m/>
    <m/>
    <x v="1"/>
    <x v="147"/>
    <x v="147"/>
    <m/>
    <x v="477"/>
    <x v="147"/>
  </r>
  <r>
    <m/>
    <x v="12"/>
    <x v="0"/>
    <x v="1"/>
    <x v="11"/>
    <m/>
    <m/>
    <x v="1"/>
    <x v="75"/>
    <x v="75"/>
    <m/>
    <x v="477"/>
    <x v="75"/>
  </r>
  <r>
    <m/>
    <x v="12"/>
    <x v="0"/>
    <x v="1"/>
    <x v="11"/>
    <m/>
    <m/>
    <x v="1"/>
    <x v="148"/>
    <x v="148"/>
    <m/>
    <x v="477"/>
    <x v="148"/>
  </r>
  <r>
    <m/>
    <x v="12"/>
    <x v="0"/>
    <x v="1"/>
    <x v="11"/>
    <m/>
    <m/>
    <x v="1"/>
    <x v="149"/>
    <x v="149"/>
    <m/>
    <x v="477"/>
    <x v="149"/>
  </r>
  <r>
    <m/>
    <x v="12"/>
    <x v="0"/>
    <x v="1"/>
    <x v="11"/>
    <m/>
    <m/>
    <x v="1"/>
    <x v="150"/>
    <x v="150"/>
    <m/>
    <x v="477"/>
    <x v="150"/>
  </r>
  <r>
    <m/>
    <x v="12"/>
    <x v="0"/>
    <x v="1"/>
    <x v="11"/>
    <m/>
    <m/>
    <x v="1"/>
    <x v="151"/>
    <x v="151"/>
    <m/>
    <x v="477"/>
    <x v="151"/>
  </r>
  <r>
    <m/>
    <x v="12"/>
    <x v="0"/>
    <x v="1"/>
    <x v="11"/>
    <m/>
    <m/>
    <x v="1"/>
    <x v="72"/>
    <x v="72"/>
    <m/>
    <x v="477"/>
    <x v="72"/>
  </r>
  <r>
    <m/>
    <x v="12"/>
    <x v="0"/>
    <x v="1"/>
    <x v="11"/>
    <m/>
    <m/>
    <x v="1"/>
    <x v="152"/>
    <x v="152"/>
    <m/>
    <x v="477"/>
    <x v="152"/>
  </r>
  <r>
    <m/>
    <x v="12"/>
    <x v="0"/>
    <x v="1"/>
    <x v="11"/>
    <m/>
    <m/>
    <x v="1"/>
    <x v="53"/>
    <x v="53"/>
    <m/>
    <x v="477"/>
    <x v="53"/>
  </r>
  <r>
    <m/>
    <x v="12"/>
    <x v="0"/>
    <x v="1"/>
    <x v="11"/>
    <m/>
    <m/>
    <x v="1"/>
    <x v="67"/>
    <x v="67"/>
    <m/>
    <x v="477"/>
    <x v="67"/>
  </r>
  <r>
    <m/>
    <x v="12"/>
    <x v="0"/>
    <x v="1"/>
    <x v="11"/>
    <m/>
    <m/>
    <x v="1"/>
    <x v="65"/>
    <x v="65"/>
    <m/>
    <x v="477"/>
    <x v="65"/>
  </r>
  <r>
    <m/>
    <x v="12"/>
    <x v="0"/>
    <x v="1"/>
    <x v="11"/>
    <m/>
    <m/>
    <x v="1"/>
    <x v="66"/>
    <x v="66"/>
    <m/>
    <x v="477"/>
    <x v="66"/>
  </r>
  <r>
    <m/>
    <x v="12"/>
    <x v="0"/>
    <x v="1"/>
    <x v="11"/>
    <m/>
    <m/>
    <x v="1"/>
    <x v="56"/>
    <x v="56"/>
    <m/>
    <x v="477"/>
    <x v="56"/>
  </r>
  <r>
    <m/>
    <x v="12"/>
    <x v="0"/>
    <x v="1"/>
    <x v="11"/>
    <m/>
    <m/>
    <x v="1"/>
    <x v="64"/>
    <x v="64"/>
    <m/>
    <x v="477"/>
    <x v="64"/>
  </r>
  <r>
    <m/>
    <x v="12"/>
    <x v="0"/>
    <x v="1"/>
    <x v="11"/>
    <m/>
    <m/>
    <x v="1"/>
    <x v="69"/>
    <x v="69"/>
    <m/>
    <x v="477"/>
    <x v="69"/>
  </r>
  <r>
    <m/>
    <x v="12"/>
    <x v="0"/>
    <x v="1"/>
    <x v="11"/>
    <m/>
    <m/>
    <x v="1"/>
    <x v="153"/>
    <x v="153"/>
    <m/>
    <x v="477"/>
    <x v="153"/>
  </r>
  <r>
    <m/>
    <x v="12"/>
    <x v="0"/>
    <x v="1"/>
    <x v="11"/>
    <m/>
    <m/>
    <x v="1"/>
    <x v="74"/>
    <x v="74"/>
    <m/>
    <x v="477"/>
    <x v="74"/>
  </r>
  <r>
    <m/>
    <x v="12"/>
    <x v="0"/>
    <x v="1"/>
    <x v="11"/>
    <m/>
    <m/>
    <x v="1"/>
    <x v="54"/>
    <x v="54"/>
    <m/>
    <x v="477"/>
    <x v="54"/>
  </r>
  <r>
    <m/>
    <x v="12"/>
    <x v="1"/>
    <x v="2"/>
    <x v="11"/>
    <m/>
    <m/>
    <x v="1"/>
    <x v="47"/>
    <x v="47"/>
    <m/>
    <x v="477"/>
    <x v="47"/>
  </r>
  <r>
    <m/>
    <x v="12"/>
    <x v="1"/>
    <x v="2"/>
    <x v="11"/>
    <m/>
    <m/>
    <x v="1"/>
    <x v="57"/>
    <x v="57"/>
    <m/>
    <x v="477"/>
    <x v="57"/>
  </r>
  <r>
    <m/>
    <x v="12"/>
    <x v="1"/>
    <x v="2"/>
    <x v="11"/>
    <m/>
    <m/>
    <x v="1"/>
    <x v="73"/>
    <x v="73"/>
    <m/>
    <x v="477"/>
    <x v="73"/>
  </r>
  <r>
    <m/>
    <x v="12"/>
    <x v="1"/>
    <x v="2"/>
    <x v="11"/>
    <m/>
    <m/>
    <x v="1"/>
    <x v="49"/>
    <x v="49"/>
    <m/>
    <x v="477"/>
    <x v="49"/>
  </r>
  <r>
    <m/>
    <x v="12"/>
    <x v="1"/>
    <x v="2"/>
    <x v="11"/>
    <m/>
    <m/>
    <x v="1"/>
    <x v="76"/>
    <x v="76"/>
    <m/>
    <x v="477"/>
    <x v="76"/>
  </r>
  <r>
    <m/>
    <x v="12"/>
    <x v="1"/>
    <x v="2"/>
    <x v="11"/>
    <m/>
    <m/>
    <x v="1"/>
    <x v="50"/>
    <x v="50"/>
    <m/>
    <x v="477"/>
    <x v="50"/>
  </r>
  <r>
    <m/>
    <x v="12"/>
    <x v="1"/>
    <x v="2"/>
    <x v="11"/>
    <m/>
    <m/>
    <x v="1"/>
    <x v="51"/>
    <x v="51"/>
    <m/>
    <x v="477"/>
    <x v="51"/>
  </r>
  <r>
    <m/>
    <x v="12"/>
    <x v="1"/>
    <x v="2"/>
    <x v="11"/>
    <m/>
    <m/>
    <x v="1"/>
    <x v="77"/>
    <x v="77"/>
    <m/>
    <x v="477"/>
    <x v="77"/>
  </r>
  <r>
    <m/>
    <x v="12"/>
    <x v="1"/>
    <x v="2"/>
    <x v="11"/>
    <m/>
    <m/>
    <x v="1"/>
    <x v="78"/>
    <x v="78"/>
    <m/>
    <x v="477"/>
    <x v="78"/>
  </r>
  <r>
    <m/>
    <x v="12"/>
    <x v="1"/>
    <x v="2"/>
    <x v="11"/>
    <m/>
    <m/>
    <x v="1"/>
    <x v="42"/>
    <x v="42"/>
    <m/>
    <x v="477"/>
    <x v="42"/>
  </r>
  <r>
    <m/>
    <x v="12"/>
    <x v="1"/>
    <x v="2"/>
    <x v="11"/>
    <m/>
    <m/>
    <x v="1"/>
    <x v="79"/>
    <x v="79"/>
    <m/>
    <x v="477"/>
    <x v="79"/>
  </r>
  <r>
    <m/>
    <x v="12"/>
    <x v="1"/>
    <x v="2"/>
    <x v="11"/>
    <m/>
    <m/>
    <x v="1"/>
    <x v="80"/>
    <x v="80"/>
    <m/>
    <x v="477"/>
    <x v="80"/>
  </r>
  <r>
    <m/>
    <x v="12"/>
    <x v="1"/>
    <x v="2"/>
    <x v="11"/>
    <m/>
    <m/>
    <x v="1"/>
    <x v="81"/>
    <x v="81"/>
    <m/>
    <x v="477"/>
    <x v="81"/>
  </r>
  <r>
    <m/>
    <x v="12"/>
    <x v="1"/>
    <x v="2"/>
    <x v="11"/>
    <m/>
    <m/>
    <x v="1"/>
    <x v="82"/>
    <x v="82"/>
    <m/>
    <x v="477"/>
    <x v="82"/>
  </r>
  <r>
    <m/>
    <x v="12"/>
    <x v="1"/>
    <x v="2"/>
    <x v="11"/>
    <m/>
    <m/>
    <x v="1"/>
    <x v="83"/>
    <x v="83"/>
    <m/>
    <x v="477"/>
    <x v="83"/>
  </r>
  <r>
    <m/>
    <x v="12"/>
    <x v="1"/>
    <x v="2"/>
    <x v="11"/>
    <m/>
    <m/>
    <x v="1"/>
    <x v="84"/>
    <x v="84"/>
    <m/>
    <x v="477"/>
    <x v="84"/>
  </r>
  <r>
    <m/>
    <x v="12"/>
    <x v="1"/>
    <x v="2"/>
    <x v="11"/>
    <m/>
    <m/>
    <x v="1"/>
    <x v="85"/>
    <x v="85"/>
    <m/>
    <x v="477"/>
    <x v="85"/>
  </r>
  <r>
    <m/>
    <x v="12"/>
    <x v="1"/>
    <x v="2"/>
    <x v="11"/>
    <m/>
    <m/>
    <x v="1"/>
    <x v="86"/>
    <x v="86"/>
    <m/>
    <x v="477"/>
    <x v="86"/>
  </r>
  <r>
    <m/>
    <x v="12"/>
    <x v="1"/>
    <x v="2"/>
    <x v="11"/>
    <m/>
    <m/>
    <x v="1"/>
    <x v="87"/>
    <x v="87"/>
    <m/>
    <x v="477"/>
    <x v="87"/>
  </r>
  <r>
    <m/>
    <x v="12"/>
    <x v="1"/>
    <x v="2"/>
    <x v="11"/>
    <m/>
    <m/>
    <x v="1"/>
    <x v="88"/>
    <x v="88"/>
    <m/>
    <x v="477"/>
    <x v="88"/>
  </r>
  <r>
    <m/>
    <x v="12"/>
    <x v="1"/>
    <x v="2"/>
    <x v="11"/>
    <m/>
    <m/>
    <x v="1"/>
    <x v="89"/>
    <x v="89"/>
    <m/>
    <x v="477"/>
    <x v="89"/>
  </r>
  <r>
    <m/>
    <x v="12"/>
    <x v="1"/>
    <x v="2"/>
    <x v="11"/>
    <m/>
    <m/>
    <x v="1"/>
    <x v="90"/>
    <x v="90"/>
    <m/>
    <x v="477"/>
    <x v="90"/>
  </r>
  <r>
    <m/>
    <x v="12"/>
    <x v="1"/>
    <x v="2"/>
    <x v="11"/>
    <m/>
    <m/>
    <x v="1"/>
    <x v="91"/>
    <x v="91"/>
    <m/>
    <x v="477"/>
    <x v="91"/>
  </r>
  <r>
    <m/>
    <x v="12"/>
    <x v="1"/>
    <x v="2"/>
    <x v="11"/>
    <m/>
    <m/>
    <x v="1"/>
    <x v="92"/>
    <x v="92"/>
    <m/>
    <x v="477"/>
    <x v="92"/>
  </r>
  <r>
    <m/>
    <x v="12"/>
    <x v="1"/>
    <x v="2"/>
    <x v="11"/>
    <m/>
    <m/>
    <x v="1"/>
    <x v="93"/>
    <x v="93"/>
    <m/>
    <x v="477"/>
    <x v="93"/>
  </r>
  <r>
    <m/>
    <x v="12"/>
    <x v="1"/>
    <x v="2"/>
    <x v="11"/>
    <m/>
    <m/>
    <x v="1"/>
    <x v="94"/>
    <x v="94"/>
    <m/>
    <x v="477"/>
    <x v="94"/>
  </r>
  <r>
    <m/>
    <x v="12"/>
    <x v="1"/>
    <x v="2"/>
    <x v="11"/>
    <m/>
    <m/>
    <x v="1"/>
    <x v="95"/>
    <x v="95"/>
    <m/>
    <x v="477"/>
    <x v="95"/>
  </r>
  <r>
    <m/>
    <x v="12"/>
    <x v="1"/>
    <x v="2"/>
    <x v="11"/>
    <m/>
    <m/>
    <x v="1"/>
    <x v="96"/>
    <x v="96"/>
    <m/>
    <x v="477"/>
    <x v="96"/>
  </r>
  <r>
    <m/>
    <x v="12"/>
    <x v="1"/>
    <x v="2"/>
    <x v="11"/>
    <m/>
    <m/>
    <x v="1"/>
    <x v="46"/>
    <x v="46"/>
    <m/>
    <x v="477"/>
    <x v="46"/>
  </r>
  <r>
    <m/>
    <x v="12"/>
    <x v="1"/>
    <x v="2"/>
    <x v="11"/>
    <m/>
    <m/>
    <x v="1"/>
    <x v="97"/>
    <x v="97"/>
    <m/>
    <x v="477"/>
    <x v="97"/>
  </r>
  <r>
    <m/>
    <x v="12"/>
    <x v="1"/>
    <x v="2"/>
    <x v="11"/>
    <m/>
    <m/>
    <x v="1"/>
    <x v="98"/>
    <x v="98"/>
    <m/>
    <x v="477"/>
    <x v="98"/>
  </r>
  <r>
    <m/>
    <x v="12"/>
    <x v="1"/>
    <x v="2"/>
    <x v="11"/>
    <m/>
    <m/>
    <x v="1"/>
    <x v="99"/>
    <x v="99"/>
    <m/>
    <x v="477"/>
    <x v="99"/>
  </r>
  <r>
    <m/>
    <x v="12"/>
    <x v="1"/>
    <x v="2"/>
    <x v="11"/>
    <m/>
    <m/>
    <x v="1"/>
    <x v="100"/>
    <x v="100"/>
    <m/>
    <x v="477"/>
    <x v="100"/>
  </r>
  <r>
    <m/>
    <x v="12"/>
    <x v="1"/>
    <x v="2"/>
    <x v="11"/>
    <m/>
    <m/>
    <x v="1"/>
    <x v="101"/>
    <x v="101"/>
    <m/>
    <x v="477"/>
    <x v="101"/>
  </r>
  <r>
    <m/>
    <x v="12"/>
    <x v="1"/>
    <x v="2"/>
    <x v="11"/>
    <m/>
    <m/>
    <x v="1"/>
    <x v="102"/>
    <x v="102"/>
    <m/>
    <x v="477"/>
    <x v="102"/>
  </r>
  <r>
    <m/>
    <x v="12"/>
    <x v="1"/>
    <x v="2"/>
    <x v="11"/>
    <m/>
    <m/>
    <x v="1"/>
    <x v="103"/>
    <x v="103"/>
    <m/>
    <x v="477"/>
    <x v="103"/>
  </r>
  <r>
    <m/>
    <x v="12"/>
    <x v="1"/>
    <x v="2"/>
    <x v="11"/>
    <m/>
    <m/>
    <x v="1"/>
    <x v="104"/>
    <x v="104"/>
    <m/>
    <x v="477"/>
    <x v="104"/>
  </r>
  <r>
    <m/>
    <x v="12"/>
    <x v="1"/>
    <x v="2"/>
    <x v="11"/>
    <m/>
    <m/>
    <x v="1"/>
    <x v="105"/>
    <x v="105"/>
    <m/>
    <x v="477"/>
    <x v="105"/>
  </r>
  <r>
    <m/>
    <x v="12"/>
    <x v="1"/>
    <x v="2"/>
    <x v="11"/>
    <m/>
    <m/>
    <x v="1"/>
    <x v="106"/>
    <x v="106"/>
    <m/>
    <x v="477"/>
    <x v="106"/>
  </r>
  <r>
    <m/>
    <x v="12"/>
    <x v="1"/>
    <x v="2"/>
    <x v="11"/>
    <m/>
    <m/>
    <x v="1"/>
    <x v="107"/>
    <x v="107"/>
    <m/>
    <x v="477"/>
    <x v="107"/>
  </r>
  <r>
    <m/>
    <x v="12"/>
    <x v="1"/>
    <x v="2"/>
    <x v="11"/>
    <m/>
    <m/>
    <x v="1"/>
    <x v="108"/>
    <x v="108"/>
    <m/>
    <x v="477"/>
    <x v="108"/>
  </r>
  <r>
    <m/>
    <x v="12"/>
    <x v="1"/>
    <x v="2"/>
    <x v="11"/>
    <m/>
    <m/>
    <x v="1"/>
    <x v="109"/>
    <x v="109"/>
    <m/>
    <x v="477"/>
    <x v="109"/>
  </r>
  <r>
    <m/>
    <x v="12"/>
    <x v="1"/>
    <x v="2"/>
    <x v="11"/>
    <m/>
    <m/>
    <x v="1"/>
    <x v="43"/>
    <x v="43"/>
    <m/>
    <x v="477"/>
    <x v="43"/>
  </r>
  <r>
    <m/>
    <x v="12"/>
    <x v="1"/>
    <x v="2"/>
    <x v="11"/>
    <m/>
    <m/>
    <x v="1"/>
    <x v="110"/>
    <x v="110"/>
    <m/>
    <x v="477"/>
    <x v="110"/>
  </r>
  <r>
    <m/>
    <x v="12"/>
    <x v="1"/>
    <x v="2"/>
    <x v="11"/>
    <m/>
    <m/>
    <x v="1"/>
    <x v="111"/>
    <x v="111"/>
    <m/>
    <x v="477"/>
    <x v="111"/>
  </r>
  <r>
    <m/>
    <x v="12"/>
    <x v="1"/>
    <x v="2"/>
    <x v="11"/>
    <m/>
    <m/>
    <x v="1"/>
    <x v="112"/>
    <x v="112"/>
    <m/>
    <x v="477"/>
    <x v="112"/>
  </r>
  <r>
    <m/>
    <x v="12"/>
    <x v="1"/>
    <x v="2"/>
    <x v="11"/>
    <m/>
    <m/>
    <x v="1"/>
    <x v="113"/>
    <x v="113"/>
    <m/>
    <x v="477"/>
    <x v="113"/>
  </r>
  <r>
    <m/>
    <x v="12"/>
    <x v="1"/>
    <x v="2"/>
    <x v="11"/>
    <m/>
    <m/>
    <x v="1"/>
    <x v="48"/>
    <x v="48"/>
    <m/>
    <x v="477"/>
    <x v="48"/>
  </r>
  <r>
    <m/>
    <x v="12"/>
    <x v="1"/>
    <x v="2"/>
    <x v="11"/>
    <m/>
    <m/>
    <x v="1"/>
    <x v="52"/>
    <x v="52"/>
    <m/>
    <x v="477"/>
    <x v="52"/>
  </r>
  <r>
    <m/>
    <x v="12"/>
    <x v="1"/>
    <x v="2"/>
    <x v="11"/>
    <m/>
    <m/>
    <x v="1"/>
    <x v="44"/>
    <x v="44"/>
    <m/>
    <x v="477"/>
    <x v="44"/>
  </r>
  <r>
    <m/>
    <x v="12"/>
    <x v="1"/>
    <x v="2"/>
    <x v="11"/>
    <m/>
    <m/>
    <x v="1"/>
    <x v="114"/>
    <x v="114"/>
    <m/>
    <x v="477"/>
    <x v="114"/>
  </r>
  <r>
    <m/>
    <x v="12"/>
    <x v="1"/>
    <x v="2"/>
    <x v="11"/>
    <m/>
    <m/>
    <x v="1"/>
    <x v="115"/>
    <x v="115"/>
    <m/>
    <x v="477"/>
    <x v="115"/>
  </r>
  <r>
    <m/>
    <x v="12"/>
    <x v="1"/>
    <x v="2"/>
    <x v="11"/>
    <m/>
    <m/>
    <x v="1"/>
    <x v="45"/>
    <x v="45"/>
    <m/>
    <x v="477"/>
    <x v="45"/>
  </r>
  <r>
    <m/>
    <x v="12"/>
    <x v="1"/>
    <x v="2"/>
    <x v="11"/>
    <m/>
    <m/>
    <x v="1"/>
    <x v="5"/>
    <x v="5"/>
    <m/>
    <x v="477"/>
    <x v="5"/>
  </r>
  <r>
    <m/>
    <x v="12"/>
    <x v="1"/>
    <x v="2"/>
    <x v="11"/>
    <m/>
    <m/>
    <x v="1"/>
    <x v="116"/>
    <x v="116"/>
    <m/>
    <x v="477"/>
    <x v="116"/>
  </r>
  <r>
    <m/>
    <x v="12"/>
    <x v="1"/>
    <x v="2"/>
    <x v="11"/>
    <m/>
    <m/>
    <x v="1"/>
    <x v="33"/>
    <x v="33"/>
    <m/>
    <x v="477"/>
    <x v="33"/>
  </r>
  <r>
    <m/>
    <x v="12"/>
    <x v="1"/>
    <x v="2"/>
    <x v="11"/>
    <m/>
    <m/>
    <x v="1"/>
    <x v="34"/>
    <x v="34"/>
    <m/>
    <x v="477"/>
    <x v="34"/>
  </r>
  <r>
    <m/>
    <x v="12"/>
    <x v="1"/>
    <x v="2"/>
    <x v="11"/>
    <m/>
    <m/>
    <x v="1"/>
    <x v="117"/>
    <x v="117"/>
    <m/>
    <x v="477"/>
    <x v="117"/>
  </r>
  <r>
    <m/>
    <x v="12"/>
    <x v="1"/>
    <x v="2"/>
    <x v="11"/>
    <m/>
    <m/>
    <x v="1"/>
    <x v="36"/>
    <x v="36"/>
    <m/>
    <x v="477"/>
    <x v="36"/>
  </r>
  <r>
    <m/>
    <x v="12"/>
    <x v="1"/>
    <x v="2"/>
    <x v="11"/>
    <m/>
    <m/>
    <x v="1"/>
    <x v="118"/>
    <x v="118"/>
    <m/>
    <x v="477"/>
    <x v="118"/>
  </r>
  <r>
    <m/>
    <x v="12"/>
    <x v="1"/>
    <x v="2"/>
    <x v="11"/>
    <m/>
    <m/>
    <x v="1"/>
    <x v="17"/>
    <x v="17"/>
    <m/>
    <x v="477"/>
    <x v="17"/>
  </r>
  <r>
    <m/>
    <x v="12"/>
    <x v="1"/>
    <x v="2"/>
    <x v="11"/>
    <m/>
    <m/>
    <x v="1"/>
    <x v="18"/>
    <x v="18"/>
    <m/>
    <x v="477"/>
    <x v="18"/>
  </r>
  <r>
    <m/>
    <x v="12"/>
    <x v="1"/>
    <x v="2"/>
    <x v="11"/>
    <m/>
    <m/>
    <x v="1"/>
    <x v="0"/>
    <x v="0"/>
    <m/>
    <x v="477"/>
    <x v="0"/>
  </r>
  <r>
    <m/>
    <x v="12"/>
    <x v="1"/>
    <x v="2"/>
    <x v="11"/>
    <m/>
    <m/>
    <x v="1"/>
    <x v="31"/>
    <x v="31"/>
    <m/>
    <x v="477"/>
    <x v="31"/>
  </r>
  <r>
    <m/>
    <x v="12"/>
    <x v="1"/>
    <x v="2"/>
    <x v="11"/>
    <m/>
    <m/>
    <x v="1"/>
    <x v="1"/>
    <x v="1"/>
    <m/>
    <x v="477"/>
    <x v="1"/>
  </r>
  <r>
    <m/>
    <x v="12"/>
    <x v="1"/>
    <x v="2"/>
    <x v="11"/>
    <m/>
    <m/>
    <x v="1"/>
    <x v="22"/>
    <x v="22"/>
    <m/>
    <x v="477"/>
    <x v="22"/>
  </r>
  <r>
    <m/>
    <x v="12"/>
    <x v="1"/>
    <x v="2"/>
    <x v="11"/>
    <m/>
    <m/>
    <x v="1"/>
    <x v="2"/>
    <x v="2"/>
    <m/>
    <x v="477"/>
    <x v="2"/>
  </r>
  <r>
    <m/>
    <x v="12"/>
    <x v="1"/>
    <x v="2"/>
    <x v="11"/>
    <m/>
    <m/>
    <x v="1"/>
    <x v="3"/>
    <x v="3"/>
    <m/>
    <x v="477"/>
    <x v="3"/>
  </r>
  <r>
    <m/>
    <x v="12"/>
    <x v="1"/>
    <x v="2"/>
    <x v="11"/>
    <m/>
    <m/>
    <x v="1"/>
    <x v="23"/>
    <x v="23"/>
    <m/>
    <x v="477"/>
    <x v="23"/>
  </r>
  <r>
    <m/>
    <x v="12"/>
    <x v="1"/>
    <x v="2"/>
    <x v="11"/>
    <m/>
    <m/>
    <x v="1"/>
    <x v="4"/>
    <x v="4"/>
    <m/>
    <x v="477"/>
    <x v="4"/>
  </r>
  <r>
    <m/>
    <x v="12"/>
    <x v="1"/>
    <x v="2"/>
    <x v="11"/>
    <m/>
    <m/>
    <x v="1"/>
    <x v="27"/>
    <x v="27"/>
    <m/>
    <x v="477"/>
    <x v="27"/>
  </r>
  <r>
    <m/>
    <x v="12"/>
    <x v="1"/>
    <x v="2"/>
    <x v="11"/>
    <m/>
    <m/>
    <x v="1"/>
    <x v="24"/>
    <x v="24"/>
    <m/>
    <x v="477"/>
    <x v="24"/>
  </r>
  <r>
    <m/>
    <x v="12"/>
    <x v="1"/>
    <x v="2"/>
    <x v="11"/>
    <m/>
    <m/>
    <x v="1"/>
    <x v="25"/>
    <x v="25"/>
    <m/>
    <x v="477"/>
    <x v="25"/>
  </r>
  <r>
    <m/>
    <x v="12"/>
    <x v="1"/>
    <x v="2"/>
    <x v="11"/>
    <m/>
    <m/>
    <x v="1"/>
    <x v="29"/>
    <x v="29"/>
    <m/>
    <x v="477"/>
    <x v="29"/>
  </r>
  <r>
    <m/>
    <x v="12"/>
    <x v="1"/>
    <x v="2"/>
    <x v="11"/>
    <m/>
    <m/>
    <x v="1"/>
    <x v="6"/>
    <x v="6"/>
    <m/>
    <x v="477"/>
    <x v="6"/>
  </r>
  <r>
    <m/>
    <x v="12"/>
    <x v="1"/>
    <x v="2"/>
    <x v="11"/>
    <m/>
    <m/>
    <x v="1"/>
    <x v="7"/>
    <x v="7"/>
    <m/>
    <x v="477"/>
    <x v="7"/>
  </r>
  <r>
    <m/>
    <x v="12"/>
    <x v="1"/>
    <x v="2"/>
    <x v="11"/>
    <m/>
    <m/>
    <x v="1"/>
    <x v="19"/>
    <x v="19"/>
    <m/>
    <x v="477"/>
    <x v="19"/>
  </r>
  <r>
    <m/>
    <x v="12"/>
    <x v="1"/>
    <x v="2"/>
    <x v="11"/>
    <m/>
    <m/>
    <x v="1"/>
    <x v="20"/>
    <x v="20"/>
    <m/>
    <x v="477"/>
    <x v="20"/>
  </r>
  <r>
    <m/>
    <x v="12"/>
    <x v="1"/>
    <x v="2"/>
    <x v="11"/>
    <m/>
    <m/>
    <x v="1"/>
    <x v="37"/>
    <x v="37"/>
    <m/>
    <x v="477"/>
    <x v="37"/>
  </r>
  <r>
    <m/>
    <x v="12"/>
    <x v="1"/>
    <x v="2"/>
    <x v="11"/>
    <m/>
    <m/>
    <x v="1"/>
    <x v="38"/>
    <x v="38"/>
    <m/>
    <x v="477"/>
    <x v="38"/>
  </r>
  <r>
    <m/>
    <x v="12"/>
    <x v="1"/>
    <x v="2"/>
    <x v="11"/>
    <m/>
    <m/>
    <x v="1"/>
    <x v="40"/>
    <x v="40"/>
    <m/>
    <x v="477"/>
    <x v="40"/>
  </r>
  <r>
    <m/>
    <x v="12"/>
    <x v="1"/>
    <x v="2"/>
    <x v="11"/>
    <m/>
    <m/>
    <x v="1"/>
    <x v="41"/>
    <x v="41"/>
    <m/>
    <x v="477"/>
    <x v="41"/>
  </r>
  <r>
    <m/>
    <x v="12"/>
    <x v="1"/>
    <x v="2"/>
    <x v="11"/>
    <m/>
    <m/>
    <x v="1"/>
    <x v="119"/>
    <x v="119"/>
    <m/>
    <x v="477"/>
    <x v="119"/>
  </r>
  <r>
    <m/>
    <x v="12"/>
    <x v="1"/>
    <x v="2"/>
    <x v="11"/>
    <m/>
    <m/>
    <x v="1"/>
    <x v="39"/>
    <x v="39"/>
    <m/>
    <x v="477"/>
    <x v="39"/>
  </r>
  <r>
    <m/>
    <x v="12"/>
    <x v="1"/>
    <x v="2"/>
    <x v="11"/>
    <m/>
    <m/>
    <x v="1"/>
    <x v="120"/>
    <x v="120"/>
    <m/>
    <x v="477"/>
    <x v="120"/>
  </r>
  <r>
    <m/>
    <x v="12"/>
    <x v="1"/>
    <x v="2"/>
    <x v="11"/>
    <m/>
    <m/>
    <x v="1"/>
    <x v="8"/>
    <x v="8"/>
    <m/>
    <x v="477"/>
    <x v="8"/>
  </r>
  <r>
    <m/>
    <x v="12"/>
    <x v="1"/>
    <x v="2"/>
    <x v="11"/>
    <m/>
    <m/>
    <x v="1"/>
    <x v="121"/>
    <x v="121"/>
    <m/>
    <x v="477"/>
    <x v="121"/>
  </r>
  <r>
    <m/>
    <x v="12"/>
    <x v="1"/>
    <x v="2"/>
    <x v="11"/>
    <m/>
    <m/>
    <x v="1"/>
    <x v="26"/>
    <x v="26"/>
    <m/>
    <x v="477"/>
    <x v="26"/>
  </r>
  <r>
    <m/>
    <x v="12"/>
    <x v="1"/>
    <x v="2"/>
    <x v="11"/>
    <m/>
    <m/>
    <x v="1"/>
    <x v="9"/>
    <x v="9"/>
    <m/>
    <x v="477"/>
    <x v="9"/>
  </r>
  <r>
    <m/>
    <x v="12"/>
    <x v="1"/>
    <x v="2"/>
    <x v="11"/>
    <m/>
    <m/>
    <x v="1"/>
    <x v="21"/>
    <x v="21"/>
    <m/>
    <x v="477"/>
    <x v="21"/>
  </r>
  <r>
    <m/>
    <x v="12"/>
    <x v="1"/>
    <x v="2"/>
    <x v="11"/>
    <m/>
    <m/>
    <x v="1"/>
    <x v="28"/>
    <x v="28"/>
    <m/>
    <x v="477"/>
    <x v="28"/>
  </r>
  <r>
    <m/>
    <x v="12"/>
    <x v="1"/>
    <x v="2"/>
    <x v="11"/>
    <m/>
    <m/>
    <x v="1"/>
    <x v="122"/>
    <x v="122"/>
    <m/>
    <x v="477"/>
    <x v="122"/>
  </r>
  <r>
    <m/>
    <x v="12"/>
    <x v="1"/>
    <x v="2"/>
    <x v="11"/>
    <m/>
    <m/>
    <x v="1"/>
    <x v="10"/>
    <x v="10"/>
    <m/>
    <x v="477"/>
    <x v="10"/>
  </r>
  <r>
    <m/>
    <x v="12"/>
    <x v="1"/>
    <x v="2"/>
    <x v="11"/>
    <m/>
    <m/>
    <x v="1"/>
    <x v="30"/>
    <x v="30"/>
    <m/>
    <x v="477"/>
    <x v="30"/>
  </r>
  <r>
    <m/>
    <x v="12"/>
    <x v="1"/>
    <x v="2"/>
    <x v="11"/>
    <m/>
    <m/>
    <x v="1"/>
    <x v="123"/>
    <x v="123"/>
    <m/>
    <x v="477"/>
    <x v="123"/>
  </r>
  <r>
    <m/>
    <x v="12"/>
    <x v="1"/>
    <x v="2"/>
    <x v="11"/>
    <m/>
    <m/>
    <x v="1"/>
    <x v="11"/>
    <x v="11"/>
    <m/>
    <x v="477"/>
    <x v="11"/>
  </r>
  <r>
    <m/>
    <x v="12"/>
    <x v="1"/>
    <x v="2"/>
    <x v="11"/>
    <m/>
    <m/>
    <x v="1"/>
    <x v="12"/>
    <x v="12"/>
    <m/>
    <x v="477"/>
    <x v="12"/>
  </r>
  <r>
    <m/>
    <x v="12"/>
    <x v="1"/>
    <x v="2"/>
    <x v="11"/>
    <m/>
    <m/>
    <x v="1"/>
    <x v="13"/>
    <x v="13"/>
    <m/>
    <x v="477"/>
    <x v="13"/>
  </r>
  <r>
    <m/>
    <x v="12"/>
    <x v="1"/>
    <x v="2"/>
    <x v="11"/>
    <m/>
    <m/>
    <x v="1"/>
    <x v="35"/>
    <x v="35"/>
    <m/>
    <x v="477"/>
    <x v="35"/>
  </r>
  <r>
    <m/>
    <x v="12"/>
    <x v="1"/>
    <x v="2"/>
    <x v="11"/>
    <m/>
    <m/>
    <x v="1"/>
    <x v="32"/>
    <x v="32"/>
    <m/>
    <x v="477"/>
    <x v="32"/>
  </r>
  <r>
    <m/>
    <x v="12"/>
    <x v="1"/>
    <x v="2"/>
    <x v="11"/>
    <m/>
    <m/>
    <x v="1"/>
    <x v="14"/>
    <x v="14"/>
    <m/>
    <x v="477"/>
    <x v="14"/>
  </r>
  <r>
    <m/>
    <x v="12"/>
    <x v="1"/>
    <x v="2"/>
    <x v="11"/>
    <m/>
    <m/>
    <x v="1"/>
    <x v="15"/>
    <x v="15"/>
    <m/>
    <x v="477"/>
    <x v="15"/>
  </r>
  <r>
    <m/>
    <x v="12"/>
    <x v="1"/>
    <x v="2"/>
    <x v="11"/>
    <m/>
    <m/>
    <x v="1"/>
    <x v="16"/>
    <x v="16"/>
    <m/>
    <x v="477"/>
    <x v="16"/>
  </r>
  <r>
    <m/>
    <x v="12"/>
    <x v="1"/>
    <x v="2"/>
    <x v="11"/>
    <m/>
    <m/>
    <x v="1"/>
    <x v="124"/>
    <x v="124"/>
    <m/>
    <x v="477"/>
    <x v="124"/>
  </r>
  <r>
    <m/>
    <x v="12"/>
    <x v="1"/>
    <x v="2"/>
    <x v="11"/>
    <m/>
    <m/>
    <x v="1"/>
    <x v="125"/>
    <x v="125"/>
    <m/>
    <x v="477"/>
    <x v="125"/>
  </r>
  <r>
    <m/>
    <x v="12"/>
    <x v="1"/>
    <x v="2"/>
    <x v="11"/>
    <m/>
    <m/>
    <x v="1"/>
    <x v="126"/>
    <x v="126"/>
    <m/>
    <x v="477"/>
    <x v="126"/>
  </r>
  <r>
    <m/>
    <x v="12"/>
    <x v="1"/>
    <x v="2"/>
    <x v="11"/>
    <m/>
    <m/>
    <x v="1"/>
    <x v="127"/>
    <x v="127"/>
    <m/>
    <x v="477"/>
    <x v="127"/>
  </r>
  <r>
    <m/>
    <x v="12"/>
    <x v="1"/>
    <x v="2"/>
    <x v="11"/>
    <m/>
    <m/>
    <x v="1"/>
    <x v="128"/>
    <x v="128"/>
    <m/>
    <x v="477"/>
    <x v="128"/>
  </r>
  <r>
    <m/>
    <x v="12"/>
    <x v="1"/>
    <x v="2"/>
    <x v="11"/>
    <m/>
    <m/>
    <x v="1"/>
    <x v="129"/>
    <x v="129"/>
    <m/>
    <x v="477"/>
    <x v="129"/>
  </r>
  <r>
    <m/>
    <x v="12"/>
    <x v="1"/>
    <x v="2"/>
    <x v="11"/>
    <m/>
    <m/>
    <x v="1"/>
    <x v="61"/>
    <x v="61"/>
    <m/>
    <x v="477"/>
    <x v="61"/>
  </r>
  <r>
    <m/>
    <x v="12"/>
    <x v="1"/>
    <x v="2"/>
    <x v="11"/>
    <m/>
    <m/>
    <x v="1"/>
    <x v="62"/>
    <x v="62"/>
    <m/>
    <x v="477"/>
    <x v="62"/>
  </r>
  <r>
    <m/>
    <x v="12"/>
    <x v="1"/>
    <x v="2"/>
    <x v="11"/>
    <m/>
    <m/>
    <x v="1"/>
    <x v="60"/>
    <x v="60"/>
    <m/>
    <x v="477"/>
    <x v="60"/>
  </r>
  <r>
    <m/>
    <x v="12"/>
    <x v="1"/>
    <x v="2"/>
    <x v="11"/>
    <m/>
    <m/>
    <x v="1"/>
    <x v="58"/>
    <x v="58"/>
    <m/>
    <x v="477"/>
    <x v="58"/>
  </r>
  <r>
    <m/>
    <x v="12"/>
    <x v="1"/>
    <x v="2"/>
    <x v="11"/>
    <m/>
    <m/>
    <x v="1"/>
    <x v="130"/>
    <x v="130"/>
    <m/>
    <x v="477"/>
    <x v="130"/>
  </r>
  <r>
    <m/>
    <x v="12"/>
    <x v="1"/>
    <x v="2"/>
    <x v="11"/>
    <m/>
    <m/>
    <x v="1"/>
    <x v="59"/>
    <x v="59"/>
    <m/>
    <x v="477"/>
    <x v="59"/>
  </r>
  <r>
    <m/>
    <x v="12"/>
    <x v="1"/>
    <x v="2"/>
    <x v="11"/>
    <m/>
    <m/>
    <x v="1"/>
    <x v="55"/>
    <x v="55"/>
    <m/>
    <x v="477"/>
    <x v="55"/>
  </r>
  <r>
    <m/>
    <x v="12"/>
    <x v="1"/>
    <x v="2"/>
    <x v="11"/>
    <m/>
    <m/>
    <x v="1"/>
    <x v="63"/>
    <x v="63"/>
    <m/>
    <x v="477"/>
    <x v="63"/>
  </r>
  <r>
    <m/>
    <x v="12"/>
    <x v="1"/>
    <x v="2"/>
    <x v="11"/>
    <m/>
    <m/>
    <x v="1"/>
    <x v="70"/>
    <x v="70"/>
    <m/>
    <x v="477"/>
    <x v="70"/>
  </r>
  <r>
    <m/>
    <x v="12"/>
    <x v="1"/>
    <x v="2"/>
    <x v="11"/>
    <m/>
    <m/>
    <x v="1"/>
    <x v="71"/>
    <x v="71"/>
    <m/>
    <x v="477"/>
    <x v="71"/>
  </r>
  <r>
    <m/>
    <x v="12"/>
    <x v="1"/>
    <x v="2"/>
    <x v="11"/>
    <m/>
    <m/>
    <x v="1"/>
    <x v="131"/>
    <x v="131"/>
    <m/>
    <x v="477"/>
    <x v="131"/>
  </r>
  <r>
    <m/>
    <x v="12"/>
    <x v="1"/>
    <x v="2"/>
    <x v="11"/>
    <m/>
    <m/>
    <x v="1"/>
    <x v="132"/>
    <x v="132"/>
    <m/>
    <x v="477"/>
    <x v="132"/>
  </r>
  <r>
    <m/>
    <x v="12"/>
    <x v="1"/>
    <x v="2"/>
    <x v="11"/>
    <m/>
    <m/>
    <x v="1"/>
    <x v="133"/>
    <x v="133"/>
    <m/>
    <x v="477"/>
    <x v="133"/>
  </r>
  <r>
    <m/>
    <x v="12"/>
    <x v="1"/>
    <x v="2"/>
    <x v="11"/>
    <m/>
    <m/>
    <x v="1"/>
    <x v="134"/>
    <x v="134"/>
    <m/>
    <x v="477"/>
    <x v="134"/>
  </r>
  <r>
    <m/>
    <x v="12"/>
    <x v="1"/>
    <x v="2"/>
    <x v="11"/>
    <m/>
    <m/>
    <x v="1"/>
    <x v="135"/>
    <x v="135"/>
    <m/>
    <x v="477"/>
    <x v="135"/>
  </r>
  <r>
    <m/>
    <x v="12"/>
    <x v="1"/>
    <x v="2"/>
    <x v="11"/>
    <m/>
    <m/>
    <x v="1"/>
    <x v="136"/>
    <x v="136"/>
    <m/>
    <x v="477"/>
    <x v="136"/>
  </r>
  <r>
    <m/>
    <x v="12"/>
    <x v="1"/>
    <x v="2"/>
    <x v="11"/>
    <m/>
    <m/>
    <x v="1"/>
    <x v="137"/>
    <x v="137"/>
    <m/>
    <x v="477"/>
    <x v="137"/>
  </r>
  <r>
    <m/>
    <x v="12"/>
    <x v="1"/>
    <x v="2"/>
    <x v="11"/>
    <m/>
    <m/>
    <x v="1"/>
    <x v="138"/>
    <x v="138"/>
    <m/>
    <x v="477"/>
    <x v="138"/>
  </r>
  <r>
    <m/>
    <x v="12"/>
    <x v="1"/>
    <x v="2"/>
    <x v="11"/>
    <m/>
    <m/>
    <x v="1"/>
    <x v="139"/>
    <x v="139"/>
    <m/>
    <x v="477"/>
    <x v="139"/>
  </r>
  <r>
    <m/>
    <x v="12"/>
    <x v="1"/>
    <x v="2"/>
    <x v="11"/>
    <m/>
    <m/>
    <x v="1"/>
    <x v="140"/>
    <x v="140"/>
    <m/>
    <x v="477"/>
    <x v="140"/>
  </r>
  <r>
    <m/>
    <x v="12"/>
    <x v="1"/>
    <x v="2"/>
    <x v="11"/>
    <m/>
    <m/>
    <x v="1"/>
    <x v="141"/>
    <x v="141"/>
    <m/>
    <x v="477"/>
    <x v="141"/>
  </r>
  <r>
    <m/>
    <x v="12"/>
    <x v="1"/>
    <x v="2"/>
    <x v="11"/>
    <m/>
    <m/>
    <x v="1"/>
    <x v="68"/>
    <x v="68"/>
    <m/>
    <x v="477"/>
    <x v="68"/>
  </r>
  <r>
    <m/>
    <x v="12"/>
    <x v="1"/>
    <x v="2"/>
    <x v="11"/>
    <m/>
    <m/>
    <x v="1"/>
    <x v="142"/>
    <x v="142"/>
    <m/>
    <x v="477"/>
    <x v="142"/>
  </r>
  <r>
    <m/>
    <x v="12"/>
    <x v="1"/>
    <x v="2"/>
    <x v="11"/>
    <m/>
    <m/>
    <x v="1"/>
    <x v="143"/>
    <x v="143"/>
    <m/>
    <x v="477"/>
    <x v="143"/>
  </r>
  <r>
    <m/>
    <x v="12"/>
    <x v="1"/>
    <x v="2"/>
    <x v="11"/>
    <m/>
    <m/>
    <x v="1"/>
    <x v="144"/>
    <x v="144"/>
    <m/>
    <x v="477"/>
    <x v="144"/>
  </r>
  <r>
    <m/>
    <x v="12"/>
    <x v="1"/>
    <x v="2"/>
    <x v="11"/>
    <m/>
    <m/>
    <x v="1"/>
    <x v="145"/>
    <x v="145"/>
    <m/>
    <x v="477"/>
    <x v="145"/>
  </r>
  <r>
    <m/>
    <x v="12"/>
    <x v="1"/>
    <x v="2"/>
    <x v="11"/>
    <m/>
    <m/>
    <x v="1"/>
    <x v="146"/>
    <x v="146"/>
    <m/>
    <x v="477"/>
    <x v="146"/>
  </r>
  <r>
    <m/>
    <x v="12"/>
    <x v="1"/>
    <x v="2"/>
    <x v="11"/>
    <m/>
    <m/>
    <x v="1"/>
    <x v="147"/>
    <x v="147"/>
    <m/>
    <x v="477"/>
    <x v="147"/>
  </r>
  <r>
    <m/>
    <x v="12"/>
    <x v="1"/>
    <x v="2"/>
    <x v="11"/>
    <m/>
    <m/>
    <x v="1"/>
    <x v="75"/>
    <x v="75"/>
    <m/>
    <x v="477"/>
    <x v="75"/>
  </r>
  <r>
    <m/>
    <x v="12"/>
    <x v="1"/>
    <x v="2"/>
    <x v="11"/>
    <m/>
    <m/>
    <x v="1"/>
    <x v="148"/>
    <x v="148"/>
    <m/>
    <x v="477"/>
    <x v="148"/>
  </r>
  <r>
    <m/>
    <x v="12"/>
    <x v="1"/>
    <x v="2"/>
    <x v="11"/>
    <m/>
    <m/>
    <x v="1"/>
    <x v="149"/>
    <x v="149"/>
    <m/>
    <x v="477"/>
    <x v="149"/>
  </r>
  <r>
    <m/>
    <x v="12"/>
    <x v="1"/>
    <x v="2"/>
    <x v="11"/>
    <m/>
    <m/>
    <x v="1"/>
    <x v="150"/>
    <x v="150"/>
    <m/>
    <x v="477"/>
    <x v="150"/>
  </r>
  <r>
    <m/>
    <x v="12"/>
    <x v="1"/>
    <x v="2"/>
    <x v="11"/>
    <m/>
    <m/>
    <x v="1"/>
    <x v="151"/>
    <x v="151"/>
    <m/>
    <x v="477"/>
    <x v="151"/>
  </r>
  <r>
    <m/>
    <x v="12"/>
    <x v="1"/>
    <x v="2"/>
    <x v="11"/>
    <m/>
    <m/>
    <x v="1"/>
    <x v="72"/>
    <x v="72"/>
    <m/>
    <x v="477"/>
    <x v="72"/>
  </r>
  <r>
    <m/>
    <x v="12"/>
    <x v="1"/>
    <x v="2"/>
    <x v="11"/>
    <m/>
    <m/>
    <x v="1"/>
    <x v="152"/>
    <x v="152"/>
    <m/>
    <x v="477"/>
    <x v="152"/>
  </r>
  <r>
    <m/>
    <x v="12"/>
    <x v="1"/>
    <x v="2"/>
    <x v="11"/>
    <m/>
    <m/>
    <x v="1"/>
    <x v="53"/>
    <x v="53"/>
    <m/>
    <x v="477"/>
    <x v="53"/>
  </r>
  <r>
    <m/>
    <x v="12"/>
    <x v="1"/>
    <x v="2"/>
    <x v="11"/>
    <m/>
    <m/>
    <x v="1"/>
    <x v="67"/>
    <x v="67"/>
    <m/>
    <x v="477"/>
    <x v="67"/>
  </r>
  <r>
    <m/>
    <x v="12"/>
    <x v="1"/>
    <x v="2"/>
    <x v="11"/>
    <m/>
    <m/>
    <x v="1"/>
    <x v="65"/>
    <x v="65"/>
    <m/>
    <x v="477"/>
    <x v="65"/>
  </r>
  <r>
    <m/>
    <x v="12"/>
    <x v="1"/>
    <x v="2"/>
    <x v="11"/>
    <m/>
    <m/>
    <x v="1"/>
    <x v="66"/>
    <x v="66"/>
    <m/>
    <x v="477"/>
    <x v="66"/>
  </r>
  <r>
    <m/>
    <x v="12"/>
    <x v="1"/>
    <x v="2"/>
    <x v="11"/>
    <m/>
    <m/>
    <x v="1"/>
    <x v="56"/>
    <x v="56"/>
    <m/>
    <x v="477"/>
    <x v="56"/>
  </r>
  <r>
    <m/>
    <x v="12"/>
    <x v="1"/>
    <x v="2"/>
    <x v="11"/>
    <m/>
    <m/>
    <x v="1"/>
    <x v="64"/>
    <x v="64"/>
    <m/>
    <x v="477"/>
    <x v="64"/>
  </r>
  <r>
    <m/>
    <x v="12"/>
    <x v="1"/>
    <x v="2"/>
    <x v="11"/>
    <m/>
    <m/>
    <x v="1"/>
    <x v="69"/>
    <x v="69"/>
    <m/>
    <x v="477"/>
    <x v="69"/>
  </r>
  <r>
    <m/>
    <x v="12"/>
    <x v="1"/>
    <x v="2"/>
    <x v="11"/>
    <m/>
    <m/>
    <x v="1"/>
    <x v="153"/>
    <x v="153"/>
    <m/>
    <x v="477"/>
    <x v="153"/>
  </r>
  <r>
    <m/>
    <x v="12"/>
    <x v="1"/>
    <x v="2"/>
    <x v="11"/>
    <m/>
    <m/>
    <x v="1"/>
    <x v="74"/>
    <x v="74"/>
    <m/>
    <x v="477"/>
    <x v="74"/>
  </r>
  <r>
    <m/>
    <x v="12"/>
    <x v="1"/>
    <x v="2"/>
    <x v="11"/>
    <m/>
    <m/>
    <x v="1"/>
    <x v="54"/>
    <x v="54"/>
    <m/>
    <x v="477"/>
    <x v="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0:C53" firstHeaderRow="0" firstDataRow="1" firstDataCol="1" rowPageCount="2" colPageCount="1"/>
  <pivotFields count="13">
    <pivotField showAll="0"/>
    <pivotField axis="axisRow" showAll="0">
      <items count="14">
        <item x="8"/>
        <item x="4"/>
        <item x="1"/>
        <item x="2"/>
        <item x="6"/>
        <item x="5"/>
        <item x="7"/>
        <item x="3"/>
        <item x="10"/>
        <item x="9"/>
        <item x="0"/>
        <item x="11"/>
        <item h="1" x="12"/>
        <item t="default"/>
      </items>
    </pivotField>
    <pivotField showAll="0"/>
    <pivotField axis="axisPage" multipleItemSelectionAllowed="1" showAll="0" defaultSubtotal="0">
      <items count="3">
        <item x="1"/>
        <item h="1" x="2"/>
        <item x="0"/>
      </items>
    </pivotField>
    <pivotField showAll="0"/>
    <pivotField showAll="0"/>
    <pivotField showAll="0"/>
    <pivotField showAll="0"/>
    <pivotField axis="axisPage" multipleItemSelectionAllowed="1" showAll="0">
      <items count="155">
        <item h="1" x="124"/>
        <item h="1" x="5"/>
        <item h="1" x="116"/>
        <item h="1" x="33"/>
        <item h="1" x="34"/>
        <item h="1" x="117"/>
        <item h="1" x="125"/>
        <item h="1" x="126"/>
        <item h="1" x="127"/>
        <item h="1" x="47"/>
        <item x="55"/>
        <item h="1" x="128"/>
        <item h="1" x="129"/>
        <item x="63"/>
        <item x="70"/>
        <item x="71"/>
        <item x="131"/>
        <item x="132"/>
        <item x="133"/>
        <item x="134"/>
        <item x="135"/>
        <item x="136"/>
        <item x="137"/>
        <item x="138"/>
        <item h="1" x="36"/>
        <item h="1" x="118"/>
        <item h="1" x="17"/>
        <item h="1" x="18"/>
        <item h="1" x="0"/>
        <item h="1" x="31"/>
        <item h="1" x="1"/>
        <item h="1" x="22"/>
        <item h="1" x="2"/>
        <item h="1" x="3"/>
        <item h="1" x="23"/>
        <item h="1" x="4"/>
        <item h="1" x="27"/>
        <item h="1" x="24"/>
        <item h="1" x="25"/>
        <item h="1" x="29"/>
        <item h="1" x="6"/>
        <item h="1" x="7"/>
        <item h="1" x="19"/>
        <item h="1" x="20"/>
        <item h="1" x="37"/>
        <item x="139"/>
        <item x="140"/>
        <item h="1" x="38"/>
        <item x="141"/>
        <item h="1" x="40"/>
        <item x="68"/>
        <item x="142"/>
        <item x="143"/>
        <item x="144"/>
        <item x="145"/>
        <item x="146"/>
        <item x="147"/>
        <item x="75"/>
        <item x="148"/>
        <item x="149"/>
        <item x="150"/>
        <item h="1" x="41"/>
        <item h="1" x="119"/>
        <item h="1" x="39"/>
        <item h="1" x="120"/>
        <item h="1" x="8"/>
        <item h="1" x="121"/>
        <item h="1" x="26"/>
        <item h="1" x="9"/>
        <item h="1" x="21"/>
        <item h="1" x="28"/>
        <item h="1" x="122"/>
        <item h="1" x="10"/>
        <item h="1" x="30"/>
        <item h="1" x="123"/>
        <item h="1" x="11"/>
        <item h="1" x="12"/>
        <item h="1" x="13"/>
        <item h="1" x="35"/>
        <item h="1" x="32"/>
        <item h="1" x="14"/>
        <item h="1" x="15"/>
        <item h="1" x="16"/>
        <item x="151"/>
        <item x="72"/>
        <item x="152"/>
        <item x="53"/>
        <item x="67"/>
        <item x="65"/>
        <item x="66"/>
        <item x="56"/>
        <item x="64"/>
        <item x="69"/>
        <item h="1" x="57"/>
        <item h="1" x="73"/>
        <item h="1" x="49"/>
        <item x="153"/>
        <item x="74"/>
        <item h="1" x="54"/>
        <item h="1" x="61"/>
        <item h="1" x="62"/>
        <item h="1" x="60"/>
        <item h="1" x="58"/>
        <item h="1" x="130"/>
        <item h="1" x="59"/>
        <item h="1" x="76"/>
        <item h="1" x="50"/>
        <item h="1" x="51"/>
        <item h="1" x="77"/>
        <item h="1" x="78"/>
        <item h="1" x="42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4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43"/>
        <item h="1" x="110"/>
        <item h="1" x="111"/>
        <item h="1" x="112"/>
        <item h="1" x="113"/>
        <item h="1" x="48"/>
        <item h="1" x="52"/>
        <item h="1" x="44"/>
        <item h="1" x="114"/>
        <item h="1" x="115"/>
        <item h="1" x="45"/>
        <item t="default"/>
      </items>
    </pivotField>
    <pivotField showAll="0">
      <items count="155">
        <item x="31"/>
        <item x="34"/>
        <item x="12"/>
        <item x="117"/>
        <item x="52"/>
        <item x="32"/>
        <item x="70"/>
        <item x="130"/>
        <item x="152"/>
        <item x="53"/>
        <item x="151"/>
        <item x="150"/>
        <item x="116"/>
        <item x="33"/>
        <item x="41"/>
        <item x="105"/>
        <item x="20"/>
        <item x="25"/>
        <item x="147"/>
        <item x="111"/>
        <item x="118"/>
        <item x="47"/>
        <item x="72"/>
        <item x="145"/>
        <item x="142"/>
        <item x="143"/>
        <item x="144"/>
        <item x="90"/>
        <item x="91"/>
        <item x="77"/>
        <item x="42"/>
        <item x="80"/>
        <item x="81"/>
        <item x="79"/>
        <item x="78"/>
        <item x="88"/>
        <item x="89"/>
        <item x="140"/>
        <item x="128"/>
        <item x="153"/>
        <item x="56"/>
        <item x="66"/>
        <item x="65"/>
        <item x="67"/>
        <item x="27"/>
        <item x="74"/>
        <item x="39"/>
        <item x="61"/>
        <item x="124"/>
        <item x="100"/>
        <item x="125"/>
        <item x="129"/>
        <item x="126"/>
        <item x="35"/>
        <item x="127"/>
        <item x="95"/>
        <item x="58"/>
        <item x="94"/>
        <item x="59"/>
        <item x="2"/>
        <item x="22"/>
        <item x="23"/>
        <item x="3"/>
        <item x="110"/>
        <item x="0"/>
        <item x="57"/>
        <item x="82"/>
        <item x="83"/>
        <item x="40"/>
        <item x="113"/>
        <item x="135"/>
        <item x="28"/>
        <item x="149"/>
        <item x="85"/>
        <item x="84"/>
        <item x="87"/>
        <item x="86"/>
        <item x="69"/>
        <item x="76"/>
        <item x="97"/>
        <item x="104"/>
        <item x="98"/>
        <item x="106"/>
        <item x="19"/>
        <item x="101"/>
        <item x="102"/>
        <item x="103"/>
        <item x="133"/>
        <item x="121"/>
        <item x="112"/>
        <item x="99"/>
        <item x="137"/>
        <item x="122"/>
        <item x="16"/>
        <item x="120"/>
        <item x="26"/>
        <item x="50"/>
        <item x="46"/>
        <item x="21"/>
        <item x="107"/>
        <item x="48"/>
        <item x="92"/>
        <item x="18"/>
        <item x="136"/>
        <item x="138"/>
        <item x="131"/>
        <item x="132"/>
        <item x="96"/>
        <item x="109"/>
        <item x="108"/>
        <item x="73"/>
        <item x="30"/>
        <item x="64"/>
        <item x="55"/>
        <item x="63"/>
        <item x="8"/>
        <item x="10"/>
        <item x="119"/>
        <item x="146"/>
        <item x="134"/>
        <item x="114"/>
        <item x="44"/>
        <item x="115"/>
        <item x="148"/>
        <item x="75"/>
        <item x="141"/>
        <item x="139"/>
        <item x="7"/>
        <item x="6"/>
        <item x="29"/>
        <item x="71"/>
        <item x="68"/>
        <item x="24"/>
        <item x="36"/>
        <item x="43"/>
        <item x="49"/>
        <item x="11"/>
        <item x="60"/>
        <item x="62"/>
        <item x="54"/>
        <item x="5"/>
        <item x="1"/>
        <item x="14"/>
        <item x="17"/>
        <item x="51"/>
        <item x="4"/>
        <item x="9"/>
        <item x="13"/>
        <item x="15"/>
        <item x="45"/>
        <item x="38"/>
        <item x="37"/>
        <item x="93"/>
        <item x="123"/>
        <item t="default"/>
      </items>
    </pivotField>
    <pivotField dataField="1" showAll="0"/>
    <pivotField dataField="1" multipleItemSelectionAllowed="1" showAll="0"/>
    <pivotField showAll="0"/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pageFields count="2">
    <pageField fld="3" hier="-1"/>
    <pageField fld="8" hier="-1"/>
  </pageFields>
  <dataFields count="2">
    <dataField name="Sum of Actual" fld="11" baseField="8" baseItem="6" numFmtId="44"/>
    <dataField name="Sum of FTE" fld="10" baseField="1" baseItem="0"/>
  </dataFields>
  <formats count="1">
    <format dxfId="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PivotTable14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S7:U15" firstHeaderRow="0" firstDataRow="1" firstDataCol="1" rowPageCount="4" colPageCount="1"/>
  <pivotFields count="13">
    <pivotField showAll="0"/>
    <pivotField axis="axisPage" multipleItemSelectionAllowed="1" showAll="0">
      <items count="14">
        <item h="1" x="8"/>
        <item h="1" x="4"/>
        <item x="1"/>
        <item h="1" x="2"/>
        <item h="1" x="6"/>
        <item h="1" x="5"/>
        <item h="1" x="7"/>
        <item h="1" x="3"/>
        <item x="10"/>
        <item h="1" x="9"/>
        <item h="1" x="0"/>
        <item h="1" x="11"/>
        <item h="1" x="12"/>
        <item t="default"/>
      </items>
    </pivotField>
    <pivotField showAll="0"/>
    <pivotField axis="axisPage" multipleItemSelectionAllowed="1" showAll="0" defaultSubtotal="0">
      <items count="3">
        <item x="1"/>
        <item h="1" x="2"/>
        <item x="0"/>
      </items>
    </pivotField>
    <pivotField showAll="0"/>
    <pivotField showAll="0"/>
    <pivotField showAll="0"/>
    <pivotField showAll="0"/>
    <pivotField axis="axisPage" multipleItemSelectionAllowed="1" showAll="0">
      <items count="155">
        <item h="1" x="124"/>
        <item h="1" x="5"/>
        <item h="1" x="116"/>
        <item h="1" x="33"/>
        <item h="1" x="34"/>
        <item h="1" x="117"/>
        <item h="1" x="125"/>
        <item h="1" x="126"/>
        <item h="1" x="127"/>
        <item h="1" x="47"/>
        <item x="55"/>
        <item h="1" x="128"/>
        <item h="1" x="129"/>
        <item x="63"/>
        <item x="70"/>
        <item x="71"/>
        <item x="131"/>
        <item x="132"/>
        <item x="133"/>
        <item x="134"/>
        <item x="135"/>
        <item x="136"/>
        <item x="137"/>
        <item x="138"/>
        <item h="1" x="36"/>
        <item h="1" x="118"/>
        <item h="1" x="17"/>
        <item h="1" x="18"/>
        <item h="1" x="0"/>
        <item h="1" x="31"/>
        <item h="1" x="1"/>
        <item h="1" x="22"/>
        <item h="1" x="2"/>
        <item h="1" x="3"/>
        <item h="1" x="23"/>
        <item h="1" x="4"/>
        <item h="1" x="27"/>
        <item h="1" x="24"/>
        <item h="1" x="25"/>
        <item h="1" x="29"/>
        <item h="1" x="6"/>
        <item h="1" x="7"/>
        <item h="1" x="19"/>
        <item h="1" x="20"/>
        <item h="1" x="37"/>
        <item x="139"/>
        <item x="140"/>
        <item h="1" x="38"/>
        <item x="141"/>
        <item h="1" x="40"/>
        <item x="68"/>
        <item x="142"/>
        <item x="143"/>
        <item x="144"/>
        <item x="145"/>
        <item x="146"/>
        <item x="147"/>
        <item x="75"/>
        <item x="148"/>
        <item x="149"/>
        <item x="150"/>
        <item h="1" x="41"/>
        <item h="1" x="119"/>
        <item h="1" x="39"/>
        <item h="1" x="120"/>
        <item h="1" x="8"/>
        <item h="1" x="121"/>
        <item h="1" x="26"/>
        <item h="1" x="9"/>
        <item h="1" x="21"/>
        <item h="1" x="28"/>
        <item h="1" x="122"/>
        <item h="1" x="10"/>
        <item h="1" x="30"/>
        <item h="1" x="123"/>
        <item h="1" x="11"/>
        <item h="1" x="12"/>
        <item h="1" x="13"/>
        <item h="1" x="35"/>
        <item h="1" x="32"/>
        <item h="1" x="14"/>
        <item h="1" x="15"/>
        <item h="1" x="16"/>
        <item x="151"/>
        <item x="72"/>
        <item x="152"/>
        <item x="53"/>
        <item x="67"/>
        <item x="65"/>
        <item x="66"/>
        <item x="56"/>
        <item x="64"/>
        <item x="69"/>
        <item h="1" x="57"/>
        <item h="1" x="73"/>
        <item h="1" x="49"/>
        <item x="153"/>
        <item x="74"/>
        <item h="1" x="54"/>
        <item h="1" x="61"/>
        <item h="1" x="62"/>
        <item h="1" x="60"/>
        <item h="1" x="58"/>
        <item h="1" x="130"/>
        <item h="1" x="59"/>
        <item h="1" x="76"/>
        <item h="1" x="50"/>
        <item h="1" x="51"/>
        <item h="1" x="77"/>
        <item h="1" x="78"/>
        <item h="1" x="42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4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43"/>
        <item h="1" x="110"/>
        <item h="1" x="111"/>
        <item h="1" x="112"/>
        <item h="1" x="113"/>
        <item h="1" x="48"/>
        <item h="1" x="52"/>
        <item h="1" x="44"/>
        <item h="1" x="114"/>
        <item h="1" x="115"/>
        <item h="1" x="45"/>
        <item t="default"/>
      </items>
    </pivotField>
    <pivotField axis="axisRow" showAll="0">
      <items count="155">
        <item x="31"/>
        <item x="34"/>
        <item x="12"/>
        <item x="117"/>
        <item x="52"/>
        <item x="32"/>
        <item x="70"/>
        <item x="130"/>
        <item x="152"/>
        <item x="53"/>
        <item x="151"/>
        <item x="150"/>
        <item x="116"/>
        <item x="33"/>
        <item x="41"/>
        <item x="105"/>
        <item x="20"/>
        <item x="25"/>
        <item x="147"/>
        <item x="111"/>
        <item x="118"/>
        <item x="47"/>
        <item x="72"/>
        <item x="145"/>
        <item x="142"/>
        <item x="143"/>
        <item x="144"/>
        <item x="90"/>
        <item x="91"/>
        <item x="77"/>
        <item x="42"/>
        <item x="80"/>
        <item x="81"/>
        <item x="79"/>
        <item x="78"/>
        <item x="88"/>
        <item x="89"/>
        <item x="140"/>
        <item x="128"/>
        <item x="153"/>
        <item x="56"/>
        <item x="66"/>
        <item x="65"/>
        <item x="67"/>
        <item x="27"/>
        <item x="74"/>
        <item x="39"/>
        <item x="61"/>
        <item x="124"/>
        <item x="100"/>
        <item x="125"/>
        <item x="129"/>
        <item x="126"/>
        <item x="35"/>
        <item x="127"/>
        <item x="95"/>
        <item x="58"/>
        <item x="94"/>
        <item x="59"/>
        <item x="2"/>
        <item x="22"/>
        <item x="23"/>
        <item x="3"/>
        <item x="110"/>
        <item x="0"/>
        <item x="57"/>
        <item x="82"/>
        <item x="83"/>
        <item x="40"/>
        <item x="113"/>
        <item x="135"/>
        <item x="28"/>
        <item x="149"/>
        <item x="85"/>
        <item x="84"/>
        <item x="87"/>
        <item x="86"/>
        <item x="69"/>
        <item x="76"/>
        <item x="97"/>
        <item x="104"/>
        <item x="98"/>
        <item x="106"/>
        <item x="19"/>
        <item x="101"/>
        <item x="102"/>
        <item x="103"/>
        <item x="133"/>
        <item x="121"/>
        <item x="112"/>
        <item x="99"/>
        <item x="137"/>
        <item x="122"/>
        <item x="16"/>
        <item x="120"/>
        <item x="26"/>
        <item x="50"/>
        <item x="46"/>
        <item x="21"/>
        <item x="107"/>
        <item x="48"/>
        <item x="92"/>
        <item x="18"/>
        <item x="136"/>
        <item x="138"/>
        <item x="131"/>
        <item x="132"/>
        <item x="96"/>
        <item x="109"/>
        <item x="108"/>
        <item x="73"/>
        <item x="30"/>
        <item x="64"/>
        <item x="55"/>
        <item x="63"/>
        <item x="8"/>
        <item x="10"/>
        <item x="119"/>
        <item x="146"/>
        <item x="134"/>
        <item x="114"/>
        <item x="44"/>
        <item x="115"/>
        <item x="148"/>
        <item x="75"/>
        <item x="141"/>
        <item x="139"/>
        <item x="7"/>
        <item x="6"/>
        <item x="29"/>
        <item x="71"/>
        <item x="68"/>
        <item x="24"/>
        <item x="36"/>
        <item x="43"/>
        <item x="49"/>
        <item x="11"/>
        <item x="60"/>
        <item x="62"/>
        <item x="54"/>
        <item x="5"/>
        <item x="1"/>
        <item x="14"/>
        <item x="17"/>
        <item x="51"/>
        <item x="4"/>
        <item x="9"/>
        <item x="13"/>
        <item x="15"/>
        <item x="45"/>
        <item x="38"/>
        <item x="37"/>
        <item x="93"/>
        <item x="123"/>
        <item t="default"/>
      </items>
    </pivotField>
    <pivotField dataField="1" showAll="0"/>
    <pivotField axis="axisPage" dataField="1" multipleItemSelectionAllowed="1" showAll="0">
      <items count="479">
        <item x="435"/>
        <item x="261"/>
        <item x="260"/>
        <item x="322"/>
        <item x="51"/>
        <item x="366"/>
        <item x="14"/>
        <item x="132"/>
        <item x="29"/>
        <item x="194"/>
        <item x="341"/>
        <item x="88"/>
        <item x="174"/>
        <item x="258"/>
        <item x="187"/>
        <item x="112"/>
        <item x="385"/>
        <item x="436"/>
        <item x="345"/>
        <item x="262"/>
        <item x="154"/>
        <item x="387"/>
        <item x="109"/>
        <item x="150"/>
        <item x="433"/>
        <item x="432"/>
        <item x="72"/>
        <item x="212"/>
        <item x="469"/>
        <item x="222"/>
        <item x="221"/>
        <item x="453"/>
        <item x="205"/>
        <item x="412"/>
        <item x="59"/>
        <item x="199"/>
        <item x="65"/>
        <item x="241"/>
        <item x="333"/>
        <item x="95"/>
        <item x="331"/>
        <item x="66"/>
        <item x="396"/>
        <item x="104"/>
        <item x="415"/>
        <item x="328"/>
        <item x="80"/>
        <item x="413"/>
        <item x="406"/>
        <item x="147"/>
        <item x="373"/>
        <item x="319"/>
        <item x="431"/>
        <item x="137"/>
        <item x="122"/>
        <item x="397"/>
        <item x="268"/>
        <item x="393"/>
        <item x="204"/>
        <item x="390"/>
        <item x="41"/>
        <item x="420"/>
        <item x="336"/>
        <item x="225"/>
        <item x="231"/>
        <item x="138"/>
        <item x="203"/>
        <item x="400"/>
        <item x="40"/>
        <item x="141"/>
        <item x="42"/>
        <item x="6"/>
        <item x="171"/>
        <item x="332"/>
        <item x="57"/>
        <item x="459"/>
        <item x="100"/>
        <item x="312"/>
        <item x="250"/>
        <item x="311"/>
        <item x="139"/>
        <item x="239"/>
        <item x="355"/>
        <item x="422"/>
        <item x="38"/>
        <item x="314"/>
        <item x="45"/>
        <item x="218"/>
        <item x="201"/>
        <item x="44"/>
        <item x="255"/>
        <item x="207"/>
        <item x="99"/>
        <item x="447"/>
        <item x="327"/>
        <item x="246"/>
        <item x="244"/>
        <item x="389"/>
        <item x="256"/>
        <item x="94"/>
        <item x="20"/>
        <item x="208"/>
        <item x="127"/>
        <item x="394"/>
        <item x="220"/>
        <item x="215"/>
        <item x="441"/>
        <item x="219"/>
        <item x="97"/>
        <item x="63"/>
        <item x="237"/>
        <item x="197"/>
        <item x="361"/>
        <item x="190"/>
        <item x="84"/>
        <item x="56"/>
        <item x="429"/>
        <item x="352"/>
        <item x="419"/>
        <item x="62"/>
        <item x="79"/>
        <item x="348"/>
        <item x="135"/>
        <item x="162"/>
        <item x="61"/>
        <item x="43"/>
        <item x="378"/>
        <item x="395"/>
        <item x="440"/>
        <item x="410"/>
        <item x="7"/>
        <item x="266"/>
        <item x="101"/>
        <item x="157"/>
        <item x="77"/>
        <item x="371"/>
        <item x="300"/>
        <item x="46"/>
        <item x="277"/>
        <item x="313"/>
        <item x="81"/>
        <item x="299"/>
        <item x="398"/>
        <item x="188"/>
        <item x="278"/>
        <item x="36"/>
        <item x="184"/>
        <item x="22"/>
        <item x="308"/>
        <item x="115"/>
        <item x="209"/>
        <item x="392"/>
        <item x="473"/>
        <item x="437"/>
        <item x="448"/>
        <item x="217"/>
        <item x="226"/>
        <item x="354"/>
        <item x="372"/>
        <item x="168"/>
        <item x="55"/>
        <item x="161"/>
        <item x="2"/>
        <item x="181"/>
        <item x="294"/>
        <item x="103"/>
        <item x="21"/>
        <item x="274"/>
        <item x="198"/>
        <item x="227"/>
        <item x="82"/>
        <item x="105"/>
        <item x="379"/>
        <item x="295"/>
        <item x="19"/>
        <item x="326"/>
        <item x="76"/>
        <item x="16"/>
        <item x="166"/>
        <item x="67"/>
        <item x="223"/>
        <item x="377"/>
        <item x="464"/>
        <item x="163"/>
        <item x="68"/>
        <item x="335"/>
        <item x="461"/>
        <item x="152"/>
        <item x="93"/>
        <item x="401"/>
        <item x="286"/>
        <item x="64"/>
        <item x="475"/>
        <item x="15"/>
        <item x="117"/>
        <item x="315"/>
        <item x="474"/>
        <item x="337"/>
        <item x="200"/>
        <item x="102"/>
        <item x="8"/>
        <item x="402"/>
        <item x="381"/>
        <item x="10"/>
        <item x="350"/>
        <item x="247"/>
        <item x="329"/>
        <item x="408"/>
        <item x="90"/>
        <item x="58"/>
        <item x="290"/>
        <item x="374"/>
        <item x="296"/>
        <item x="206"/>
        <item x="119"/>
        <item x="233"/>
        <item x="96"/>
        <item x="183"/>
        <item x="78"/>
        <item x="323"/>
        <item x="214"/>
        <item x="273"/>
        <item x="386"/>
        <item x="52"/>
        <item x="455"/>
        <item x="210"/>
        <item x="450"/>
        <item x="23"/>
        <item x="269"/>
        <item x="134"/>
        <item x="142"/>
        <item x="35"/>
        <item x="462"/>
        <item x="445"/>
        <item x="369"/>
        <item x="452"/>
        <item x="175"/>
        <item x="211"/>
        <item x="110"/>
        <item x="216"/>
        <item x="9"/>
        <item x="30"/>
        <item x="167"/>
        <item x="391"/>
        <item x="83"/>
        <item x="121"/>
        <item x="143"/>
        <item x="472"/>
        <item x="251"/>
        <item x="324"/>
        <item x="47"/>
        <item x="307"/>
        <item x="74"/>
        <item x="140"/>
        <item x="73"/>
        <item x="303"/>
        <item x="399"/>
        <item x="235"/>
        <item x="425"/>
        <item x="53"/>
        <item x="126"/>
        <item x="427"/>
        <item x="330"/>
        <item x="160"/>
        <item x="463"/>
        <item x="91"/>
        <item x="466"/>
        <item x="31"/>
        <item x="476"/>
        <item x="33"/>
        <item x="456"/>
        <item x="224"/>
        <item x="164"/>
        <item x="128"/>
        <item x="305"/>
        <item x="180"/>
        <item x="270"/>
        <item x="253"/>
        <item x="69"/>
        <item x="438"/>
        <item x="228"/>
        <item x="403"/>
        <item x="156"/>
        <item x="316"/>
        <item x="195"/>
        <item x="272"/>
        <item x="291"/>
        <item x="177"/>
        <item x="3"/>
        <item x="360"/>
        <item x="123"/>
        <item x="334"/>
        <item x="111"/>
        <item x="470"/>
        <item x="362"/>
        <item x="343"/>
        <item x="283"/>
        <item x="465"/>
        <item x="189"/>
        <item x="356"/>
        <item x="158"/>
        <item x="0"/>
        <item x="282"/>
        <item x="106"/>
        <item x="169"/>
        <item x="344"/>
        <item x="145"/>
        <item x="382"/>
        <item x="4"/>
        <item x="133"/>
        <item x="376"/>
        <item x="446"/>
        <item x="26"/>
        <item x="179"/>
        <item x="424"/>
        <item x="338"/>
        <item x="24"/>
        <item x="353"/>
        <item x="275"/>
        <item x="11"/>
        <item x="284"/>
        <item x="358"/>
        <item x="285"/>
        <item x="357"/>
        <item x="457"/>
        <item x="368"/>
        <item x="182"/>
        <item x="25"/>
        <item x="265"/>
        <item x="124"/>
        <item x="451"/>
        <item x="349"/>
        <item x="298"/>
        <item x="467"/>
        <item x="458"/>
        <item x="34"/>
        <item x="191"/>
        <item x="116"/>
        <item x="317"/>
        <item x="468"/>
        <item x="306"/>
        <item x="144"/>
        <item x="449"/>
        <item x="85"/>
        <item x="380"/>
        <item x="302"/>
        <item x="153"/>
        <item x="297"/>
        <item x="280"/>
        <item x="293"/>
        <item x="165"/>
        <item x="48"/>
        <item x="454"/>
        <item x="301"/>
        <item x="289"/>
        <item x="288"/>
        <item x="271"/>
        <item x="264"/>
        <item x="287"/>
        <item x="279"/>
        <item x="442"/>
        <item x="443"/>
        <item x="292"/>
        <item x="347"/>
        <item x="114"/>
        <item x="439"/>
        <item x="276"/>
        <item x="37"/>
        <item x="263"/>
        <item x="309"/>
        <item x="125"/>
        <item x="267"/>
        <item x="375"/>
        <item x="342"/>
        <item x="407"/>
        <item x="232"/>
        <item x="370"/>
        <item x="426"/>
        <item x="202"/>
        <item x="252"/>
        <item x="460"/>
        <item x="18"/>
        <item x="351"/>
        <item x="98"/>
        <item x="151"/>
        <item x="118"/>
        <item x="178"/>
        <item x="471"/>
        <item x="388"/>
        <item x="89"/>
        <item x="60"/>
        <item x="213"/>
        <item x="359"/>
        <item x="17"/>
        <item x="5"/>
        <item x="325"/>
        <item x="136"/>
        <item x="310"/>
        <item x="196"/>
        <item x="39"/>
        <item x="281"/>
        <item x="92"/>
        <item x="75"/>
        <item x="54"/>
        <item x="1"/>
        <item x="304"/>
        <item x="243"/>
        <item x="32"/>
        <item x="428"/>
        <item x="430"/>
        <item x="259"/>
        <item x="404"/>
        <item x="405"/>
        <item x="254"/>
        <item x="129"/>
        <item x="257"/>
        <item x="229"/>
        <item x="230"/>
        <item x="444"/>
        <item x="234"/>
        <item x="384"/>
        <item x="414"/>
        <item x="416"/>
        <item x="340"/>
        <item x="383"/>
        <item x="193"/>
        <item x="186"/>
        <item x="240"/>
        <item x="108"/>
        <item x="409"/>
        <item x="107"/>
        <item x="87"/>
        <item x="185"/>
        <item x="238"/>
        <item x="28"/>
        <item x="411"/>
        <item x="321"/>
        <item x="71"/>
        <item x="70"/>
        <item x="236"/>
        <item x="13"/>
        <item x="50"/>
        <item x="248"/>
        <item x="339"/>
        <item x="149"/>
        <item x="146"/>
        <item x="148"/>
        <item x="159"/>
        <item x="86"/>
        <item x="192"/>
        <item x="176"/>
        <item x="27"/>
        <item x="363"/>
        <item x="12"/>
        <item x="120"/>
        <item x="155"/>
        <item x="418"/>
        <item x="423"/>
        <item x="113"/>
        <item x="318"/>
        <item x="320"/>
        <item x="49"/>
        <item x="367"/>
        <item x="434"/>
        <item x="346"/>
        <item x="249"/>
        <item x="173"/>
        <item x="170"/>
        <item x="172"/>
        <item x="417"/>
        <item x="421"/>
        <item x="242"/>
        <item x="245"/>
        <item x="131"/>
        <item x="130"/>
        <item x="365"/>
        <item x="364"/>
        <item h="1" x="477"/>
        <item t="default"/>
      </items>
    </pivotField>
    <pivotField showAll="0"/>
  </pivotFields>
  <rowFields count="1">
    <field x="9"/>
  </rowFields>
  <rowItems count="8">
    <i>
      <x v="6"/>
    </i>
    <i>
      <x v="9"/>
    </i>
    <i>
      <x v="40"/>
    </i>
    <i>
      <x v="41"/>
    </i>
    <i>
      <x v="43"/>
    </i>
    <i>
      <x v="113"/>
    </i>
    <i>
      <x v="114"/>
    </i>
    <i t="grand">
      <x/>
    </i>
  </rowItems>
  <colFields count="1">
    <field x="-2"/>
  </colFields>
  <colItems count="2">
    <i>
      <x/>
    </i>
    <i i="1">
      <x v="1"/>
    </i>
  </colItems>
  <pageFields count="4">
    <pageField fld="3" hier="-1"/>
    <pageField fld="1" hier="-1"/>
    <pageField fld="8" hier="-1"/>
    <pageField fld="11" hier="-1"/>
  </pageFields>
  <dataFields count="2">
    <dataField name="Sum of FTE" fld="10" baseField="8" baseItem="6"/>
    <dataField name="Sum of Actual" fld="11" baseField="8" baseItem="6" numFmtId="44"/>
  </dataFields>
  <formats count="1">
    <format dxfId="9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PivotTable1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M7:O16" firstHeaderRow="0" firstDataRow="1" firstDataCol="1" rowPageCount="4" colPageCount="1"/>
  <pivotFields count="13">
    <pivotField showAll="0"/>
    <pivotField axis="axisPage" multipleItemSelectionAllowed="1" showAll="0">
      <items count="14">
        <item h="1" x="8"/>
        <item x="4"/>
        <item h="1" x="1"/>
        <item h="1" x="2"/>
        <item x="6"/>
        <item h="1" x="5"/>
        <item x="7"/>
        <item h="1" x="3"/>
        <item h="1" x="10"/>
        <item h="1" x="9"/>
        <item h="1" x="0"/>
        <item h="1" x="11"/>
        <item h="1" x="12"/>
        <item t="default"/>
      </items>
    </pivotField>
    <pivotField showAll="0"/>
    <pivotField axis="axisPage" multipleItemSelectionAllowed="1" showAll="0" defaultSubtotal="0">
      <items count="3">
        <item x="1"/>
        <item h="1" x="2"/>
        <item x="0"/>
      </items>
    </pivotField>
    <pivotField showAll="0"/>
    <pivotField showAll="0"/>
    <pivotField showAll="0"/>
    <pivotField showAll="0"/>
    <pivotField axis="axisPage" multipleItemSelectionAllowed="1" showAll="0">
      <items count="155">
        <item h="1" x="124"/>
        <item h="1" x="5"/>
        <item h="1" x="116"/>
        <item h="1" x="33"/>
        <item h="1" x="34"/>
        <item h="1" x="117"/>
        <item h="1" x="125"/>
        <item h="1" x="126"/>
        <item h="1" x="127"/>
        <item h="1" x="47"/>
        <item x="55"/>
        <item h="1" x="128"/>
        <item h="1" x="129"/>
        <item x="63"/>
        <item x="70"/>
        <item x="71"/>
        <item x="131"/>
        <item x="132"/>
        <item x="133"/>
        <item x="134"/>
        <item x="135"/>
        <item x="136"/>
        <item x="137"/>
        <item x="138"/>
        <item h="1" x="36"/>
        <item h="1" x="118"/>
        <item h="1" x="17"/>
        <item h="1" x="18"/>
        <item h="1" x="0"/>
        <item h="1" x="31"/>
        <item h="1" x="1"/>
        <item h="1" x="22"/>
        <item h="1" x="2"/>
        <item h="1" x="3"/>
        <item h="1" x="23"/>
        <item h="1" x="4"/>
        <item h="1" x="27"/>
        <item h="1" x="24"/>
        <item h="1" x="25"/>
        <item h="1" x="29"/>
        <item h="1" x="6"/>
        <item h="1" x="7"/>
        <item h="1" x="19"/>
        <item h="1" x="20"/>
        <item h="1" x="37"/>
        <item x="139"/>
        <item x="140"/>
        <item h="1" x="38"/>
        <item x="141"/>
        <item h="1" x="40"/>
        <item x="68"/>
        <item x="142"/>
        <item x="143"/>
        <item x="144"/>
        <item x="145"/>
        <item x="146"/>
        <item x="147"/>
        <item x="75"/>
        <item x="148"/>
        <item x="149"/>
        <item x="150"/>
        <item h="1" x="41"/>
        <item h="1" x="119"/>
        <item h="1" x="39"/>
        <item h="1" x="120"/>
        <item h="1" x="8"/>
        <item h="1" x="121"/>
        <item h="1" x="26"/>
        <item h="1" x="9"/>
        <item h="1" x="21"/>
        <item h="1" x="28"/>
        <item h="1" x="122"/>
        <item h="1" x="10"/>
        <item h="1" x="30"/>
        <item h="1" x="123"/>
        <item h="1" x="11"/>
        <item h="1" x="12"/>
        <item h="1" x="13"/>
        <item h="1" x="35"/>
        <item h="1" x="32"/>
        <item h="1" x="14"/>
        <item h="1" x="15"/>
        <item h="1" x="16"/>
        <item x="151"/>
        <item x="72"/>
        <item x="152"/>
        <item x="53"/>
        <item x="67"/>
        <item x="65"/>
        <item x="66"/>
        <item x="56"/>
        <item x="64"/>
        <item x="69"/>
        <item h="1" x="57"/>
        <item h="1" x="73"/>
        <item h="1" x="49"/>
        <item x="153"/>
        <item x="74"/>
        <item h="1" x="54"/>
        <item h="1" x="61"/>
        <item h="1" x="62"/>
        <item h="1" x="60"/>
        <item h="1" x="58"/>
        <item h="1" x="130"/>
        <item h="1" x="59"/>
        <item h="1" x="76"/>
        <item h="1" x="50"/>
        <item h="1" x="51"/>
        <item h="1" x="77"/>
        <item h="1" x="78"/>
        <item h="1" x="42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4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43"/>
        <item h="1" x="110"/>
        <item h="1" x="111"/>
        <item h="1" x="112"/>
        <item h="1" x="113"/>
        <item h="1" x="48"/>
        <item h="1" x="52"/>
        <item h="1" x="44"/>
        <item h="1" x="114"/>
        <item h="1" x="115"/>
        <item h="1" x="45"/>
        <item t="default"/>
      </items>
    </pivotField>
    <pivotField axis="axisRow" showAll="0">
      <items count="155">
        <item x="31"/>
        <item x="34"/>
        <item x="12"/>
        <item x="117"/>
        <item x="52"/>
        <item x="32"/>
        <item x="70"/>
        <item x="130"/>
        <item x="152"/>
        <item x="53"/>
        <item x="151"/>
        <item x="150"/>
        <item x="116"/>
        <item x="33"/>
        <item x="41"/>
        <item x="105"/>
        <item x="20"/>
        <item x="25"/>
        <item x="147"/>
        <item x="111"/>
        <item x="118"/>
        <item x="47"/>
        <item x="72"/>
        <item x="145"/>
        <item x="142"/>
        <item x="143"/>
        <item x="144"/>
        <item x="90"/>
        <item x="91"/>
        <item x="77"/>
        <item x="42"/>
        <item x="80"/>
        <item x="81"/>
        <item x="79"/>
        <item x="78"/>
        <item x="88"/>
        <item x="89"/>
        <item x="140"/>
        <item x="128"/>
        <item x="153"/>
        <item x="56"/>
        <item x="66"/>
        <item x="65"/>
        <item x="67"/>
        <item x="27"/>
        <item x="74"/>
        <item x="39"/>
        <item x="61"/>
        <item x="124"/>
        <item x="100"/>
        <item x="125"/>
        <item x="129"/>
        <item x="126"/>
        <item x="35"/>
        <item x="127"/>
        <item x="95"/>
        <item x="58"/>
        <item x="94"/>
        <item x="59"/>
        <item x="2"/>
        <item x="22"/>
        <item x="23"/>
        <item x="3"/>
        <item x="110"/>
        <item x="0"/>
        <item x="57"/>
        <item x="82"/>
        <item x="83"/>
        <item x="40"/>
        <item x="113"/>
        <item x="135"/>
        <item x="28"/>
        <item x="149"/>
        <item x="85"/>
        <item x="84"/>
        <item x="87"/>
        <item x="86"/>
        <item x="69"/>
        <item x="76"/>
        <item x="97"/>
        <item x="104"/>
        <item x="98"/>
        <item x="106"/>
        <item x="19"/>
        <item x="101"/>
        <item x="102"/>
        <item x="103"/>
        <item x="133"/>
        <item x="121"/>
        <item x="112"/>
        <item x="99"/>
        <item x="137"/>
        <item x="122"/>
        <item x="16"/>
        <item x="120"/>
        <item x="26"/>
        <item x="50"/>
        <item x="46"/>
        <item x="21"/>
        <item x="107"/>
        <item x="48"/>
        <item x="92"/>
        <item x="18"/>
        <item x="136"/>
        <item x="138"/>
        <item x="131"/>
        <item x="132"/>
        <item x="96"/>
        <item x="109"/>
        <item x="108"/>
        <item x="73"/>
        <item x="30"/>
        <item x="64"/>
        <item x="55"/>
        <item x="63"/>
        <item x="8"/>
        <item x="10"/>
        <item x="119"/>
        <item x="146"/>
        <item x="134"/>
        <item x="114"/>
        <item x="44"/>
        <item x="115"/>
        <item x="148"/>
        <item x="75"/>
        <item x="141"/>
        <item x="139"/>
        <item x="7"/>
        <item x="6"/>
        <item x="29"/>
        <item x="71"/>
        <item x="68"/>
        <item x="24"/>
        <item x="36"/>
        <item x="43"/>
        <item x="49"/>
        <item x="11"/>
        <item x="60"/>
        <item x="62"/>
        <item x="54"/>
        <item x="5"/>
        <item x="1"/>
        <item x="14"/>
        <item x="17"/>
        <item x="51"/>
        <item x="4"/>
        <item x="9"/>
        <item x="13"/>
        <item x="15"/>
        <item x="45"/>
        <item x="38"/>
        <item x="37"/>
        <item x="93"/>
        <item x="123"/>
        <item t="default"/>
      </items>
    </pivotField>
    <pivotField dataField="1" showAll="0"/>
    <pivotField axis="axisPage" dataField="1" multipleItemSelectionAllowed="1" showAll="0">
      <items count="479">
        <item x="435"/>
        <item x="261"/>
        <item x="260"/>
        <item x="322"/>
        <item x="51"/>
        <item x="366"/>
        <item x="14"/>
        <item x="132"/>
        <item x="29"/>
        <item x="194"/>
        <item x="341"/>
        <item x="88"/>
        <item x="174"/>
        <item x="258"/>
        <item x="187"/>
        <item x="112"/>
        <item x="385"/>
        <item x="436"/>
        <item x="345"/>
        <item x="262"/>
        <item x="154"/>
        <item x="387"/>
        <item x="109"/>
        <item x="150"/>
        <item x="433"/>
        <item x="432"/>
        <item x="72"/>
        <item x="212"/>
        <item x="469"/>
        <item x="222"/>
        <item x="221"/>
        <item x="453"/>
        <item x="205"/>
        <item x="412"/>
        <item x="59"/>
        <item x="199"/>
        <item x="65"/>
        <item x="241"/>
        <item x="333"/>
        <item x="95"/>
        <item x="331"/>
        <item x="66"/>
        <item x="396"/>
        <item x="104"/>
        <item x="415"/>
        <item x="328"/>
        <item x="80"/>
        <item x="413"/>
        <item x="406"/>
        <item x="147"/>
        <item x="373"/>
        <item x="319"/>
        <item x="431"/>
        <item x="137"/>
        <item x="122"/>
        <item x="397"/>
        <item x="268"/>
        <item x="393"/>
        <item x="204"/>
        <item x="390"/>
        <item x="41"/>
        <item x="420"/>
        <item x="336"/>
        <item x="225"/>
        <item x="231"/>
        <item x="138"/>
        <item x="203"/>
        <item x="400"/>
        <item x="40"/>
        <item x="141"/>
        <item x="42"/>
        <item x="6"/>
        <item x="171"/>
        <item x="332"/>
        <item x="57"/>
        <item x="459"/>
        <item x="100"/>
        <item x="312"/>
        <item x="250"/>
        <item x="311"/>
        <item x="139"/>
        <item x="239"/>
        <item x="355"/>
        <item x="422"/>
        <item x="38"/>
        <item x="314"/>
        <item x="45"/>
        <item x="218"/>
        <item x="201"/>
        <item x="44"/>
        <item x="255"/>
        <item x="207"/>
        <item x="99"/>
        <item x="447"/>
        <item x="327"/>
        <item x="246"/>
        <item x="244"/>
        <item x="389"/>
        <item x="256"/>
        <item x="94"/>
        <item x="20"/>
        <item x="208"/>
        <item x="127"/>
        <item x="394"/>
        <item x="220"/>
        <item x="215"/>
        <item x="441"/>
        <item x="219"/>
        <item x="97"/>
        <item x="63"/>
        <item x="237"/>
        <item x="197"/>
        <item x="361"/>
        <item x="190"/>
        <item x="84"/>
        <item x="56"/>
        <item x="429"/>
        <item x="352"/>
        <item x="419"/>
        <item x="62"/>
        <item x="79"/>
        <item x="348"/>
        <item x="135"/>
        <item x="162"/>
        <item x="61"/>
        <item x="43"/>
        <item x="378"/>
        <item x="395"/>
        <item x="440"/>
        <item x="410"/>
        <item x="7"/>
        <item x="266"/>
        <item x="101"/>
        <item x="157"/>
        <item x="77"/>
        <item x="371"/>
        <item x="300"/>
        <item x="46"/>
        <item x="277"/>
        <item x="313"/>
        <item x="81"/>
        <item x="299"/>
        <item x="398"/>
        <item x="188"/>
        <item x="278"/>
        <item x="36"/>
        <item x="184"/>
        <item x="22"/>
        <item x="308"/>
        <item x="115"/>
        <item x="209"/>
        <item x="392"/>
        <item x="473"/>
        <item x="437"/>
        <item x="448"/>
        <item x="217"/>
        <item x="226"/>
        <item x="354"/>
        <item x="372"/>
        <item x="168"/>
        <item x="55"/>
        <item x="161"/>
        <item x="2"/>
        <item x="181"/>
        <item x="294"/>
        <item x="103"/>
        <item x="21"/>
        <item x="274"/>
        <item x="198"/>
        <item x="227"/>
        <item x="82"/>
        <item x="105"/>
        <item x="379"/>
        <item x="295"/>
        <item x="19"/>
        <item x="326"/>
        <item x="76"/>
        <item x="16"/>
        <item x="166"/>
        <item x="67"/>
        <item x="223"/>
        <item x="377"/>
        <item x="464"/>
        <item x="163"/>
        <item x="68"/>
        <item x="335"/>
        <item x="461"/>
        <item x="152"/>
        <item x="93"/>
        <item x="401"/>
        <item x="286"/>
        <item x="64"/>
        <item x="475"/>
        <item x="15"/>
        <item x="117"/>
        <item x="315"/>
        <item x="474"/>
        <item x="337"/>
        <item x="200"/>
        <item x="102"/>
        <item x="8"/>
        <item x="402"/>
        <item x="381"/>
        <item x="10"/>
        <item x="350"/>
        <item x="247"/>
        <item x="329"/>
        <item x="408"/>
        <item x="90"/>
        <item x="58"/>
        <item x="290"/>
        <item x="374"/>
        <item x="296"/>
        <item x="206"/>
        <item x="119"/>
        <item x="233"/>
        <item x="96"/>
        <item x="183"/>
        <item x="78"/>
        <item x="323"/>
        <item x="214"/>
        <item x="273"/>
        <item x="386"/>
        <item x="52"/>
        <item x="455"/>
        <item x="210"/>
        <item x="450"/>
        <item x="23"/>
        <item x="269"/>
        <item x="134"/>
        <item x="142"/>
        <item x="35"/>
        <item x="462"/>
        <item x="445"/>
        <item x="369"/>
        <item x="452"/>
        <item x="175"/>
        <item x="211"/>
        <item x="110"/>
        <item x="216"/>
        <item x="9"/>
        <item x="30"/>
        <item x="167"/>
        <item x="391"/>
        <item x="83"/>
        <item x="121"/>
        <item x="143"/>
        <item x="472"/>
        <item x="251"/>
        <item x="324"/>
        <item x="47"/>
        <item x="307"/>
        <item x="74"/>
        <item x="140"/>
        <item x="73"/>
        <item x="303"/>
        <item x="399"/>
        <item x="235"/>
        <item x="425"/>
        <item x="53"/>
        <item x="126"/>
        <item x="427"/>
        <item x="330"/>
        <item x="160"/>
        <item x="463"/>
        <item x="91"/>
        <item x="466"/>
        <item x="31"/>
        <item x="476"/>
        <item x="33"/>
        <item x="456"/>
        <item x="224"/>
        <item x="164"/>
        <item x="128"/>
        <item x="305"/>
        <item x="180"/>
        <item x="270"/>
        <item x="253"/>
        <item x="69"/>
        <item x="438"/>
        <item x="228"/>
        <item x="403"/>
        <item x="156"/>
        <item x="316"/>
        <item x="195"/>
        <item x="272"/>
        <item x="291"/>
        <item x="177"/>
        <item x="3"/>
        <item x="360"/>
        <item x="123"/>
        <item x="334"/>
        <item x="111"/>
        <item x="470"/>
        <item x="362"/>
        <item x="343"/>
        <item x="283"/>
        <item x="465"/>
        <item x="189"/>
        <item x="356"/>
        <item x="158"/>
        <item x="0"/>
        <item x="282"/>
        <item x="106"/>
        <item x="169"/>
        <item x="344"/>
        <item x="145"/>
        <item x="382"/>
        <item x="4"/>
        <item x="133"/>
        <item x="376"/>
        <item x="446"/>
        <item x="26"/>
        <item x="179"/>
        <item x="424"/>
        <item x="338"/>
        <item x="24"/>
        <item x="353"/>
        <item x="275"/>
        <item x="11"/>
        <item x="284"/>
        <item x="358"/>
        <item x="285"/>
        <item x="357"/>
        <item x="457"/>
        <item x="368"/>
        <item x="182"/>
        <item x="25"/>
        <item x="265"/>
        <item x="124"/>
        <item x="451"/>
        <item x="349"/>
        <item x="298"/>
        <item x="467"/>
        <item x="458"/>
        <item x="34"/>
        <item x="191"/>
        <item x="116"/>
        <item x="317"/>
        <item x="468"/>
        <item x="306"/>
        <item x="144"/>
        <item x="449"/>
        <item x="85"/>
        <item x="380"/>
        <item x="302"/>
        <item x="153"/>
        <item x="297"/>
        <item x="280"/>
        <item x="293"/>
        <item x="165"/>
        <item x="48"/>
        <item x="454"/>
        <item x="301"/>
        <item x="289"/>
        <item x="288"/>
        <item x="271"/>
        <item x="264"/>
        <item x="287"/>
        <item x="279"/>
        <item x="442"/>
        <item x="443"/>
        <item x="292"/>
        <item x="347"/>
        <item x="114"/>
        <item x="439"/>
        <item x="276"/>
        <item x="37"/>
        <item x="263"/>
        <item x="309"/>
        <item x="125"/>
        <item x="267"/>
        <item x="375"/>
        <item x="342"/>
        <item x="407"/>
        <item x="232"/>
        <item x="370"/>
        <item x="426"/>
        <item x="202"/>
        <item x="252"/>
        <item x="460"/>
        <item x="18"/>
        <item x="351"/>
        <item x="98"/>
        <item x="151"/>
        <item x="118"/>
        <item x="178"/>
        <item x="471"/>
        <item x="388"/>
        <item x="89"/>
        <item x="60"/>
        <item x="213"/>
        <item x="359"/>
        <item x="17"/>
        <item x="5"/>
        <item x="325"/>
        <item x="136"/>
        <item x="310"/>
        <item x="196"/>
        <item x="39"/>
        <item x="281"/>
        <item x="92"/>
        <item x="75"/>
        <item x="54"/>
        <item x="1"/>
        <item x="304"/>
        <item x="243"/>
        <item x="32"/>
        <item x="428"/>
        <item x="430"/>
        <item x="259"/>
        <item x="404"/>
        <item x="405"/>
        <item x="254"/>
        <item x="129"/>
        <item x="257"/>
        <item x="229"/>
        <item x="230"/>
        <item x="444"/>
        <item x="234"/>
        <item x="384"/>
        <item x="414"/>
        <item x="416"/>
        <item x="340"/>
        <item x="383"/>
        <item x="193"/>
        <item x="186"/>
        <item x="240"/>
        <item x="108"/>
        <item x="409"/>
        <item x="107"/>
        <item x="87"/>
        <item x="185"/>
        <item x="238"/>
        <item x="28"/>
        <item x="411"/>
        <item x="321"/>
        <item x="71"/>
        <item x="70"/>
        <item x="236"/>
        <item x="13"/>
        <item x="50"/>
        <item x="248"/>
        <item x="339"/>
        <item x="149"/>
        <item x="146"/>
        <item x="148"/>
        <item x="159"/>
        <item x="86"/>
        <item x="192"/>
        <item x="176"/>
        <item x="27"/>
        <item x="363"/>
        <item x="12"/>
        <item x="120"/>
        <item x="155"/>
        <item x="418"/>
        <item x="423"/>
        <item x="113"/>
        <item x="318"/>
        <item x="320"/>
        <item x="49"/>
        <item x="367"/>
        <item x="434"/>
        <item x="346"/>
        <item x="249"/>
        <item x="173"/>
        <item x="170"/>
        <item x="172"/>
        <item x="417"/>
        <item x="421"/>
        <item x="242"/>
        <item x="245"/>
        <item x="131"/>
        <item x="130"/>
        <item x="365"/>
        <item x="364"/>
        <item h="1" x="477"/>
        <item t="default"/>
      </items>
    </pivotField>
    <pivotField showAll="0"/>
  </pivotFields>
  <rowFields count="1">
    <field x="9"/>
  </rowFields>
  <rowItems count="9">
    <i>
      <x v="9"/>
    </i>
    <i>
      <x v="40"/>
    </i>
    <i>
      <x v="41"/>
    </i>
    <i>
      <x v="42"/>
    </i>
    <i>
      <x v="43"/>
    </i>
    <i>
      <x v="112"/>
    </i>
    <i>
      <x v="113"/>
    </i>
    <i>
      <x v="114"/>
    </i>
    <i t="grand">
      <x/>
    </i>
  </rowItems>
  <colFields count="1">
    <field x="-2"/>
  </colFields>
  <colItems count="2">
    <i>
      <x/>
    </i>
    <i i="1">
      <x v="1"/>
    </i>
  </colItems>
  <pageFields count="4">
    <pageField fld="3" hier="-1"/>
    <pageField fld="1" hier="-1"/>
    <pageField fld="8" hier="-1"/>
    <pageField fld="11" hier="-1"/>
  </pageFields>
  <dataFields count="2">
    <dataField name="Sum of FTE" fld="10" baseField="8" baseItem="6"/>
    <dataField name="Sum of Actual" fld="11" baseField="8" baseItem="6" numFmtId="44"/>
  </dataFields>
  <formats count="1">
    <format dxfId="1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PivotTable9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M40:O44" firstHeaderRow="0" firstDataRow="1" firstDataCol="1" rowPageCount="2" colPageCount="1"/>
  <pivotFields count="13">
    <pivotField showAll="0"/>
    <pivotField axis="axisRow" showAll="0">
      <items count="14">
        <item h="1" x="8"/>
        <item x="4"/>
        <item h="1" x="1"/>
        <item h="1" x="2"/>
        <item x="6"/>
        <item h="1" x="5"/>
        <item x="7"/>
        <item h="1" x="3"/>
        <item h="1" x="10"/>
        <item h="1" x="9"/>
        <item h="1" x="0"/>
        <item h="1" x="11"/>
        <item h="1" x="12"/>
        <item t="default"/>
      </items>
    </pivotField>
    <pivotField showAll="0"/>
    <pivotField axis="axisPage" multipleItemSelectionAllowed="1" showAll="0" defaultSubtotal="0">
      <items count="3">
        <item x="1"/>
        <item h="1" x="2"/>
        <item x="0"/>
      </items>
    </pivotField>
    <pivotField showAll="0"/>
    <pivotField showAll="0"/>
    <pivotField showAll="0"/>
    <pivotField showAll="0"/>
    <pivotField axis="axisPage" multipleItemSelectionAllowed="1" showAll="0">
      <items count="155">
        <item h="1" x="124"/>
        <item h="1" x="5"/>
        <item h="1" x="116"/>
        <item h="1" x="33"/>
        <item h="1" x="34"/>
        <item h="1" x="117"/>
        <item h="1" x="125"/>
        <item h="1" x="126"/>
        <item h="1" x="127"/>
        <item h="1" x="47"/>
        <item x="55"/>
        <item h="1" x="128"/>
        <item h="1" x="129"/>
        <item x="63"/>
        <item x="70"/>
        <item x="71"/>
        <item x="131"/>
        <item x="132"/>
        <item x="133"/>
        <item x="134"/>
        <item x="135"/>
        <item x="136"/>
        <item x="137"/>
        <item x="138"/>
        <item h="1" x="36"/>
        <item h="1" x="118"/>
        <item h="1" x="17"/>
        <item h="1" x="18"/>
        <item h="1" x="0"/>
        <item h="1" x="31"/>
        <item h="1" x="1"/>
        <item h="1" x="22"/>
        <item h="1" x="2"/>
        <item h="1" x="3"/>
        <item h="1" x="23"/>
        <item h="1" x="4"/>
        <item h="1" x="27"/>
        <item h="1" x="24"/>
        <item h="1" x="25"/>
        <item h="1" x="29"/>
        <item h="1" x="6"/>
        <item h="1" x="7"/>
        <item h="1" x="19"/>
        <item h="1" x="20"/>
        <item h="1" x="37"/>
        <item x="139"/>
        <item x="140"/>
        <item h="1" x="38"/>
        <item x="141"/>
        <item h="1" x="40"/>
        <item x="68"/>
        <item x="142"/>
        <item x="143"/>
        <item x="144"/>
        <item x="145"/>
        <item x="146"/>
        <item x="147"/>
        <item x="75"/>
        <item x="148"/>
        <item x="149"/>
        <item x="150"/>
        <item h="1" x="41"/>
        <item h="1" x="119"/>
        <item h="1" x="39"/>
        <item h="1" x="120"/>
        <item h="1" x="8"/>
        <item h="1" x="121"/>
        <item h="1" x="26"/>
        <item h="1" x="9"/>
        <item h="1" x="21"/>
        <item h="1" x="28"/>
        <item h="1" x="122"/>
        <item h="1" x="10"/>
        <item h="1" x="30"/>
        <item h="1" x="123"/>
        <item h="1" x="11"/>
        <item h="1" x="12"/>
        <item h="1" x="13"/>
        <item h="1" x="35"/>
        <item h="1" x="32"/>
        <item h="1" x="14"/>
        <item h="1" x="15"/>
        <item h="1" x="16"/>
        <item x="151"/>
        <item x="72"/>
        <item x="152"/>
        <item x="53"/>
        <item x="67"/>
        <item x="65"/>
        <item x="66"/>
        <item x="56"/>
        <item x="64"/>
        <item x="69"/>
        <item h="1" x="57"/>
        <item h="1" x="73"/>
        <item h="1" x="49"/>
        <item x="153"/>
        <item x="74"/>
        <item h="1" x="54"/>
        <item h="1" x="61"/>
        <item h="1" x="62"/>
        <item h="1" x="60"/>
        <item h="1" x="58"/>
        <item h="1" x="130"/>
        <item h="1" x="59"/>
        <item h="1" x="76"/>
        <item h="1" x="50"/>
        <item h="1" x="51"/>
        <item h="1" x="77"/>
        <item h="1" x="78"/>
        <item h="1" x="42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4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43"/>
        <item h="1" x="110"/>
        <item h="1" x="111"/>
        <item h="1" x="112"/>
        <item h="1" x="113"/>
        <item h="1" x="48"/>
        <item h="1" x="52"/>
        <item h="1" x="44"/>
        <item h="1" x="114"/>
        <item h="1" x="115"/>
        <item h="1" x="45"/>
        <item t="default"/>
      </items>
    </pivotField>
    <pivotField showAll="0">
      <items count="155">
        <item x="31"/>
        <item x="34"/>
        <item x="12"/>
        <item x="117"/>
        <item x="52"/>
        <item x="32"/>
        <item x="70"/>
        <item x="130"/>
        <item x="152"/>
        <item x="53"/>
        <item x="151"/>
        <item x="150"/>
        <item x="116"/>
        <item x="33"/>
        <item x="41"/>
        <item x="105"/>
        <item x="20"/>
        <item x="25"/>
        <item x="147"/>
        <item x="111"/>
        <item x="118"/>
        <item x="47"/>
        <item x="72"/>
        <item x="145"/>
        <item x="142"/>
        <item x="143"/>
        <item x="144"/>
        <item x="90"/>
        <item x="91"/>
        <item x="77"/>
        <item x="42"/>
        <item x="80"/>
        <item x="81"/>
        <item x="79"/>
        <item x="78"/>
        <item x="88"/>
        <item x="89"/>
        <item x="140"/>
        <item x="128"/>
        <item x="153"/>
        <item x="56"/>
        <item x="66"/>
        <item x="65"/>
        <item x="67"/>
        <item x="27"/>
        <item x="74"/>
        <item x="39"/>
        <item x="61"/>
        <item x="124"/>
        <item x="100"/>
        <item x="125"/>
        <item x="129"/>
        <item x="126"/>
        <item x="35"/>
        <item x="127"/>
        <item x="95"/>
        <item x="58"/>
        <item x="94"/>
        <item x="59"/>
        <item x="2"/>
        <item x="22"/>
        <item x="23"/>
        <item x="3"/>
        <item x="110"/>
        <item x="0"/>
        <item x="57"/>
        <item x="82"/>
        <item x="83"/>
        <item x="40"/>
        <item x="113"/>
        <item x="135"/>
        <item x="28"/>
        <item x="149"/>
        <item x="85"/>
        <item x="84"/>
        <item x="87"/>
        <item x="86"/>
        <item x="69"/>
        <item x="76"/>
        <item x="97"/>
        <item x="104"/>
        <item x="98"/>
        <item x="106"/>
        <item x="19"/>
        <item x="101"/>
        <item x="102"/>
        <item x="103"/>
        <item x="133"/>
        <item x="121"/>
        <item x="112"/>
        <item x="99"/>
        <item x="137"/>
        <item x="122"/>
        <item x="16"/>
        <item x="120"/>
        <item x="26"/>
        <item x="50"/>
        <item x="46"/>
        <item x="21"/>
        <item x="107"/>
        <item x="48"/>
        <item x="92"/>
        <item x="18"/>
        <item x="136"/>
        <item x="138"/>
        <item x="131"/>
        <item x="132"/>
        <item x="96"/>
        <item x="109"/>
        <item x="108"/>
        <item x="73"/>
        <item x="30"/>
        <item x="64"/>
        <item x="55"/>
        <item x="63"/>
        <item x="8"/>
        <item x="10"/>
        <item x="119"/>
        <item x="146"/>
        <item x="134"/>
        <item x="114"/>
        <item x="44"/>
        <item x="115"/>
        <item x="148"/>
        <item x="75"/>
        <item x="141"/>
        <item x="139"/>
        <item x="7"/>
        <item x="6"/>
        <item x="29"/>
        <item x="71"/>
        <item x="68"/>
        <item x="24"/>
        <item x="36"/>
        <item x="43"/>
        <item x="49"/>
        <item x="11"/>
        <item x="60"/>
        <item x="62"/>
        <item x="54"/>
        <item x="5"/>
        <item x="1"/>
        <item x="14"/>
        <item x="17"/>
        <item x="51"/>
        <item x="4"/>
        <item x="9"/>
        <item x="13"/>
        <item x="15"/>
        <item x="45"/>
        <item x="38"/>
        <item x="37"/>
        <item x="93"/>
        <item x="123"/>
        <item t="default"/>
      </items>
    </pivotField>
    <pivotField dataField="1" showAll="0"/>
    <pivotField dataField="1" multipleItemSelectionAllowed="1" showAll="0"/>
    <pivotField showAll="0"/>
  </pivotFields>
  <rowFields count="1">
    <field x="1"/>
  </rowFields>
  <rowItems count="4">
    <i>
      <x v="1"/>
    </i>
    <i>
      <x v="4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2">
    <pageField fld="3" hier="-1"/>
    <pageField fld="8" hier="-1"/>
  </pageFields>
  <dataFields count="2">
    <dataField name="Sum of Actual" fld="11" baseField="8" baseItem="6" numFmtId="44"/>
    <dataField name="Sum of FTE" fld="10" baseField="1" baseItem="0"/>
  </dataFields>
  <formats count="1">
    <format dxfId="1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S40:U43" firstHeaderRow="0" firstDataRow="1" firstDataCol="1" rowPageCount="2" colPageCount="1"/>
  <pivotFields count="13">
    <pivotField showAll="0"/>
    <pivotField axis="axisRow" showAll="0">
      <items count="14">
        <item h="1" x="8"/>
        <item h="1" x="4"/>
        <item x="1"/>
        <item h="1" x="2"/>
        <item h="1" x="6"/>
        <item h="1" x="5"/>
        <item h="1" x="7"/>
        <item h="1" x="3"/>
        <item x="10"/>
        <item h="1" x="9"/>
        <item h="1" x="0"/>
        <item h="1" x="11"/>
        <item h="1" x="12"/>
        <item t="default"/>
      </items>
    </pivotField>
    <pivotField showAll="0"/>
    <pivotField axis="axisPage" multipleItemSelectionAllowed="1" showAll="0" defaultSubtotal="0">
      <items count="3">
        <item x="1"/>
        <item h="1" x="2"/>
        <item x="0"/>
      </items>
    </pivotField>
    <pivotField showAll="0"/>
    <pivotField showAll="0"/>
    <pivotField showAll="0"/>
    <pivotField showAll="0"/>
    <pivotField axis="axisPage" multipleItemSelectionAllowed="1" showAll="0">
      <items count="155">
        <item h="1" x="124"/>
        <item h="1" x="5"/>
        <item h="1" x="116"/>
        <item h="1" x="33"/>
        <item h="1" x="34"/>
        <item h="1" x="117"/>
        <item h="1" x="125"/>
        <item h="1" x="126"/>
        <item h="1" x="127"/>
        <item h="1" x="47"/>
        <item x="55"/>
        <item h="1" x="128"/>
        <item h="1" x="129"/>
        <item x="63"/>
        <item x="70"/>
        <item x="71"/>
        <item x="131"/>
        <item x="132"/>
        <item x="133"/>
        <item x="134"/>
        <item x="135"/>
        <item x="136"/>
        <item x="137"/>
        <item x="138"/>
        <item h="1" x="36"/>
        <item h="1" x="118"/>
        <item h="1" x="17"/>
        <item h="1" x="18"/>
        <item h="1" x="0"/>
        <item h="1" x="31"/>
        <item h="1" x="1"/>
        <item h="1" x="22"/>
        <item h="1" x="2"/>
        <item h="1" x="3"/>
        <item h="1" x="23"/>
        <item h="1" x="4"/>
        <item h="1" x="27"/>
        <item h="1" x="24"/>
        <item h="1" x="25"/>
        <item h="1" x="29"/>
        <item h="1" x="6"/>
        <item h="1" x="7"/>
        <item h="1" x="19"/>
        <item h="1" x="20"/>
        <item h="1" x="37"/>
        <item x="139"/>
        <item x="140"/>
        <item h="1" x="38"/>
        <item x="141"/>
        <item h="1" x="40"/>
        <item x="68"/>
        <item x="142"/>
        <item x="143"/>
        <item x="144"/>
        <item x="145"/>
        <item x="146"/>
        <item x="147"/>
        <item x="75"/>
        <item x="148"/>
        <item x="149"/>
        <item x="150"/>
        <item h="1" x="41"/>
        <item h="1" x="119"/>
        <item h="1" x="39"/>
        <item h="1" x="120"/>
        <item h="1" x="8"/>
        <item h="1" x="121"/>
        <item h="1" x="26"/>
        <item h="1" x="9"/>
        <item h="1" x="21"/>
        <item h="1" x="28"/>
        <item h="1" x="122"/>
        <item h="1" x="10"/>
        <item h="1" x="30"/>
        <item h="1" x="123"/>
        <item h="1" x="11"/>
        <item h="1" x="12"/>
        <item h="1" x="13"/>
        <item h="1" x="35"/>
        <item h="1" x="32"/>
        <item h="1" x="14"/>
        <item h="1" x="15"/>
        <item h="1" x="16"/>
        <item x="151"/>
        <item x="72"/>
        <item x="152"/>
        <item x="53"/>
        <item x="67"/>
        <item x="65"/>
        <item x="66"/>
        <item x="56"/>
        <item x="64"/>
        <item x="69"/>
        <item h="1" x="57"/>
        <item h="1" x="73"/>
        <item h="1" x="49"/>
        <item x="153"/>
        <item x="74"/>
        <item h="1" x="54"/>
        <item h="1" x="61"/>
        <item h="1" x="62"/>
        <item h="1" x="60"/>
        <item h="1" x="58"/>
        <item h="1" x="130"/>
        <item h="1" x="59"/>
        <item h="1" x="76"/>
        <item h="1" x="50"/>
        <item h="1" x="51"/>
        <item h="1" x="77"/>
        <item h="1" x="78"/>
        <item h="1" x="42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4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43"/>
        <item h="1" x="110"/>
        <item h="1" x="111"/>
        <item h="1" x="112"/>
        <item h="1" x="113"/>
        <item h="1" x="48"/>
        <item h="1" x="52"/>
        <item h="1" x="44"/>
        <item h="1" x="114"/>
        <item h="1" x="115"/>
        <item h="1" x="45"/>
        <item t="default"/>
      </items>
    </pivotField>
    <pivotField showAll="0">
      <items count="155">
        <item x="31"/>
        <item x="34"/>
        <item x="12"/>
        <item x="117"/>
        <item x="52"/>
        <item x="32"/>
        <item x="70"/>
        <item x="130"/>
        <item x="152"/>
        <item x="53"/>
        <item x="151"/>
        <item x="150"/>
        <item x="116"/>
        <item x="33"/>
        <item x="41"/>
        <item x="105"/>
        <item x="20"/>
        <item x="25"/>
        <item x="147"/>
        <item x="111"/>
        <item x="118"/>
        <item x="47"/>
        <item x="72"/>
        <item x="145"/>
        <item x="142"/>
        <item x="143"/>
        <item x="144"/>
        <item x="90"/>
        <item x="91"/>
        <item x="77"/>
        <item x="42"/>
        <item x="80"/>
        <item x="81"/>
        <item x="79"/>
        <item x="78"/>
        <item x="88"/>
        <item x="89"/>
        <item x="140"/>
        <item x="128"/>
        <item x="153"/>
        <item x="56"/>
        <item x="66"/>
        <item x="65"/>
        <item x="67"/>
        <item x="27"/>
        <item x="74"/>
        <item x="39"/>
        <item x="61"/>
        <item x="124"/>
        <item x="100"/>
        <item x="125"/>
        <item x="129"/>
        <item x="126"/>
        <item x="35"/>
        <item x="127"/>
        <item x="95"/>
        <item x="58"/>
        <item x="94"/>
        <item x="59"/>
        <item x="2"/>
        <item x="22"/>
        <item x="23"/>
        <item x="3"/>
        <item x="110"/>
        <item x="0"/>
        <item x="57"/>
        <item x="82"/>
        <item x="83"/>
        <item x="40"/>
        <item x="113"/>
        <item x="135"/>
        <item x="28"/>
        <item x="149"/>
        <item x="85"/>
        <item x="84"/>
        <item x="87"/>
        <item x="86"/>
        <item x="69"/>
        <item x="76"/>
        <item x="97"/>
        <item x="104"/>
        <item x="98"/>
        <item x="106"/>
        <item x="19"/>
        <item x="101"/>
        <item x="102"/>
        <item x="103"/>
        <item x="133"/>
        <item x="121"/>
        <item x="112"/>
        <item x="99"/>
        <item x="137"/>
        <item x="122"/>
        <item x="16"/>
        <item x="120"/>
        <item x="26"/>
        <item x="50"/>
        <item x="46"/>
        <item x="21"/>
        <item x="107"/>
        <item x="48"/>
        <item x="92"/>
        <item x="18"/>
        <item x="136"/>
        <item x="138"/>
        <item x="131"/>
        <item x="132"/>
        <item x="96"/>
        <item x="109"/>
        <item x="108"/>
        <item x="73"/>
        <item x="30"/>
        <item x="64"/>
        <item x="55"/>
        <item x="63"/>
        <item x="8"/>
        <item x="10"/>
        <item x="119"/>
        <item x="146"/>
        <item x="134"/>
        <item x="114"/>
        <item x="44"/>
        <item x="115"/>
        <item x="148"/>
        <item x="75"/>
        <item x="141"/>
        <item x="139"/>
        <item x="7"/>
        <item x="6"/>
        <item x="29"/>
        <item x="71"/>
        <item x="68"/>
        <item x="24"/>
        <item x="36"/>
        <item x="43"/>
        <item x="49"/>
        <item x="11"/>
        <item x="60"/>
        <item x="62"/>
        <item x="54"/>
        <item x="5"/>
        <item x="1"/>
        <item x="14"/>
        <item x="17"/>
        <item x="51"/>
        <item x="4"/>
        <item x="9"/>
        <item x="13"/>
        <item x="15"/>
        <item x="45"/>
        <item x="38"/>
        <item x="37"/>
        <item x="93"/>
        <item x="123"/>
        <item t="default"/>
      </items>
    </pivotField>
    <pivotField dataField="1" showAll="0"/>
    <pivotField dataField="1" multipleItemSelectionAllowed="1" showAll="0"/>
    <pivotField showAll="0"/>
  </pivotFields>
  <rowFields count="1">
    <field x="1"/>
  </rowFields>
  <rowItems count="3">
    <i>
      <x v="2"/>
    </i>
    <i>
      <x v="8"/>
    </i>
    <i t="grand">
      <x/>
    </i>
  </rowItems>
  <colFields count="1">
    <field x="-2"/>
  </colFields>
  <colItems count="2">
    <i>
      <x/>
    </i>
    <i i="1">
      <x v="1"/>
    </i>
  </colItems>
  <pageFields count="2">
    <pageField fld="3" hier="-1"/>
    <pageField fld="8" hier="-1"/>
  </pageFields>
  <dataFields count="2">
    <dataField name="Sum of Actual" fld="11" baseField="8" baseItem="6" numFmtId="44"/>
    <dataField name="Sum of FTE" fld="10" baseField="1" baseItem="0"/>
  </dataFields>
  <formats count="1">
    <format dxfId="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G27:H34" firstHeaderRow="1" firstDataRow="1" firstDataCol="1" rowPageCount="3" colPageCount="1"/>
  <pivotFields count="13">
    <pivotField showAll="0"/>
    <pivotField axis="axisPage" multipleItemSelectionAllowed="1" showAll="0">
      <items count="14">
        <item x="8"/>
        <item h="1" x="4"/>
        <item h="1" x="1"/>
        <item x="2"/>
        <item x="6"/>
        <item x="5"/>
        <item x="7"/>
        <item x="3"/>
        <item h="1" x="10"/>
        <item x="9"/>
        <item x="0"/>
        <item x="11"/>
        <item h="1" x="12"/>
        <item t="default"/>
      </items>
    </pivotField>
    <pivotField showAll="0"/>
    <pivotField axis="axisPage" multipleItemSelectionAllowed="1" showAll="0" defaultSubtotal="0">
      <items count="3">
        <item x="1"/>
        <item h="1" x="2"/>
        <item x="0"/>
      </items>
    </pivotField>
    <pivotField showAll="0"/>
    <pivotField showAll="0"/>
    <pivotField showAll="0"/>
    <pivotField showAll="0"/>
    <pivotField axis="axisPage" multipleItemSelectionAllowed="1" showAll="0">
      <items count="155">
        <item h="1" x="124"/>
        <item x="5"/>
        <item h="1" x="116"/>
        <item h="1" x="33"/>
        <item h="1" x="34"/>
        <item h="1" x="117"/>
        <item h="1" x="125"/>
        <item h="1" x="126"/>
        <item h="1" x="127"/>
        <item h="1" x="47"/>
        <item h="1" x="55"/>
        <item h="1" x="128"/>
        <item h="1" x="129"/>
        <item h="1" x="63"/>
        <item h="1" x="70"/>
        <item h="1" x="71"/>
        <item h="1" x="131"/>
        <item h="1" x="132"/>
        <item h="1" x="133"/>
        <item h="1" x="134"/>
        <item h="1" x="135"/>
        <item h="1" x="136"/>
        <item h="1" x="137"/>
        <item h="1" x="138"/>
        <item h="1" x="36"/>
        <item h="1" x="118"/>
        <item h="1" x="17"/>
        <item x="18"/>
        <item x="0"/>
        <item h="1" x="31"/>
        <item h="1" x="1"/>
        <item h="1" x="22"/>
        <item h="1" x="2"/>
        <item h="1" x="3"/>
        <item h="1" x="23"/>
        <item x="4"/>
        <item h="1" x="27"/>
        <item h="1" x="24"/>
        <item h="1" x="25"/>
        <item h="1" x="29"/>
        <item h="1" x="6"/>
        <item h="1" x="7"/>
        <item h="1" x="19"/>
        <item h="1" x="20"/>
        <item h="1" x="37"/>
        <item h="1" x="139"/>
        <item h="1" x="140"/>
        <item h="1" x="38"/>
        <item h="1" x="141"/>
        <item h="1" x="40"/>
        <item h="1" x="68"/>
        <item h="1" x="142"/>
        <item h="1" x="143"/>
        <item h="1" x="144"/>
        <item h="1" x="145"/>
        <item h="1" x="146"/>
        <item h="1" x="147"/>
        <item h="1" x="75"/>
        <item h="1" x="148"/>
        <item h="1" x="149"/>
        <item h="1" x="150"/>
        <item h="1" x="41"/>
        <item h="1" x="119"/>
        <item h="1" x="39"/>
        <item h="1" x="120"/>
        <item h="1" x="8"/>
        <item h="1" x="121"/>
        <item h="1" x="26"/>
        <item x="9"/>
        <item h="1" x="21"/>
        <item h="1" x="28"/>
        <item h="1" x="122"/>
        <item h="1" x="10"/>
        <item h="1" x="30"/>
        <item h="1" x="123"/>
        <item h="1" x="11"/>
        <item x="12"/>
        <item h="1" x="13"/>
        <item h="1" x="35"/>
        <item h="1" x="32"/>
        <item h="1" x="14"/>
        <item h="1" x="15"/>
        <item h="1" x="16"/>
        <item h="1" x="151"/>
        <item h="1" x="72"/>
        <item h="1" x="152"/>
        <item h="1" x="53"/>
        <item h="1" x="67"/>
        <item h="1" x="65"/>
        <item h="1" x="66"/>
        <item h="1" x="56"/>
        <item h="1" x="64"/>
        <item h="1" x="69"/>
        <item h="1" x="57"/>
        <item h="1" x="73"/>
        <item h="1" x="49"/>
        <item h="1" x="153"/>
        <item h="1" x="74"/>
        <item h="1" x="54"/>
        <item h="1" x="61"/>
        <item h="1" x="62"/>
        <item h="1" x="60"/>
        <item h="1" x="58"/>
        <item h="1" x="130"/>
        <item h="1" x="59"/>
        <item h="1" x="76"/>
        <item h="1" x="50"/>
        <item h="1" x="51"/>
        <item h="1" x="77"/>
        <item h="1" x="78"/>
        <item h="1" x="42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4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43"/>
        <item h="1" x="110"/>
        <item h="1" x="111"/>
        <item h="1" x="112"/>
        <item h="1" x="113"/>
        <item h="1" x="48"/>
        <item h="1" x="52"/>
        <item h="1" x="44"/>
        <item h="1" x="114"/>
        <item h="1" x="115"/>
        <item h="1" x="45"/>
        <item t="default"/>
      </items>
    </pivotField>
    <pivotField axis="axisRow" showAll="0">
      <items count="155">
        <item x="31"/>
        <item x="34"/>
        <item x="12"/>
        <item x="117"/>
        <item x="52"/>
        <item x="32"/>
        <item x="70"/>
        <item x="130"/>
        <item x="152"/>
        <item x="53"/>
        <item x="151"/>
        <item x="150"/>
        <item x="116"/>
        <item x="33"/>
        <item x="41"/>
        <item x="105"/>
        <item x="20"/>
        <item x="25"/>
        <item x="147"/>
        <item x="111"/>
        <item x="118"/>
        <item x="47"/>
        <item x="72"/>
        <item x="145"/>
        <item x="142"/>
        <item x="143"/>
        <item x="144"/>
        <item x="90"/>
        <item x="91"/>
        <item x="77"/>
        <item x="42"/>
        <item x="80"/>
        <item x="81"/>
        <item x="79"/>
        <item x="78"/>
        <item x="88"/>
        <item x="89"/>
        <item x="140"/>
        <item x="128"/>
        <item x="153"/>
        <item x="56"/>
        <item x="66"/>
        <item x="65"/>
        <item x="67"/>
        <item x="27"/>
        <item x="74"/>
        <item x="39"/>
        <item x="61"/>
        <item x="124"/>
        <item x="100"/>
        <item x="125"/>
        <item x="129"/>
        <item x="126"/>
        <item x="35"/>
        <item x="127"/>
        <item x="95"/>
        <item x="58"/>
        <item x="94"/>
        <item x="59"/>
        <item x="2"/>
        <item x="22"/>
        <item x="23"/>
        <item x="3"/>
        <item x="110"/>
        <item x="0"/>
        <item x="57"/>
        <item x="82"/>
        <item x="83"/>
        <item x="40"/>
        <item x="113"/>
        <item x="135"/>
        <item x="28"/>
        <item x="149"/>
        <item x="85"/>
        <item x="84"/>
        <item x="87"/>
        <item x="86"/>
        <item x="69"/>
        <item x="76"/>
        <item x="97"/>
        <item x="104"/>
        <item x="98"/>
        <item x="106"/>
        <item x="19"/>
        <item x="101"/>
        <item x="102"/>
        <item x="103"/>
        <item x="133"/>
        <item x="121"/>
        <item x="112"/>
        <item x="99"/>
        <item x="137"/>
        <item x="122"/>
        <item x="16"/>
        <item x="120"/>
        <item x="26"/>
        <item x="50"/>
        <item x="46"/>
        <item x="21"/>
        <item x="107"/>
        <item x="48"/>
        <item x="92"/>
        <item x="18"/>
        <item x="136"/>
        <item x="138"/>
        <item x="131"/>
        <item x="132"/>
        <item x="96"/>
        <item x="109"/>
        <item x="108"/>
        <item x="73"/>
        <item x="30"/>
        <item x="64"/>
        <item x="55"/>
        <item x="63"/>
        <item x="8"/>
        <item x="10"/>
        <item x="119"/>
        <item x="146"/>
        <item x="134"/>
        <item x="114"/>
        <item x="44"/>
        <item x="115"/>
        <item x="148"/>
        <item x="75"/>
        <item x="141"/>
        <item x="139"/>
        <item x="7"/>
        <item x="6"/>
        <item x="29"/>
        <item x="71"/>
        <item x="68"/>
        <item x="24"/>
        <item x="36"/>
        <item x="43"/>
        <item x="49"/>
        <item x="11"/>
        <item x="60"/>
        <item x="62"/>
        <item x="54"/>
        <item x="5"/>
        <item x="1"/>
        <item x="14"/>
        <item x="17"/>
        <item x="51"/>
        <item x="4"/>
        <item x="9"/>
        <item x="13"/>
        <item x="15"/>
        <item x="45"/>
        <item x="38"/>
        <item x="37"/>
        <item x="93"/>
        <item x="123"/>
        <item t="default"/>
      </items>
    </pivotField>
    <pivotField showAll="0"/>
    <pivotField dataField="1" multipleItemSelectionAllowed="1" showAll="0"/>
    <pivotField showAll="0"/>
  </pivotFields>
  <rowFields count="1">
    <field x="9"/>
  </rowFields>
  <rowItems count="7">
    <i>
      <x v="2"/>
    </i>
    <i>
      <x v="64"/>
    </i>
    <i>
      <x v="102"/>
    </i>
    <i>
      <x v="140"/>
    </i>
    <i>
      <x v="145"/>
    </i>
    <i>
      <x v="146"/>
    </i>
    <i t="grand">
      <x/>
    </i>
  </rowItems>
  <colItems count="1">
    <i/>
  </colItems>
  <pageFields count="3">
    <pageField fld="3" hier="-1"/>
    <pageField fld="1" hier="-1"/>
    <pageField fld="8" hier="-1"/>
  </pageFields>
  <dataFields count="1">
    <dataField name="Sum of Actual" fld="11" baseField="8" baseItem="6" numFmtId="44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8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G7:I21" firstHeaderRow="0" firstDataRow="1" firstDataCol="1" rowPageCount="4" colPageCount="1"/>
  <pivotFields count="13">
    <pivotField showAll="0"/>
    <pivotField axis="axisPage" multipleItemSelectionAllowed="1" showAll="0">
      <items count="14">
        <item x="8"/>
        <item h="1" x="4"/>
        <item h="1" x="1"/>
        <item x="2"/>
        <item x="6"/>
        <item x="5"/>
        <item x="7"/>
        <item x="3"/>
        <item h="1" x="10"/>
        <item x="9"/>
        <item x="0"/>
        <item x="11"/>
        <item h="1" x="12"/>
        <item t="default"/>
      </items>
    </pivotField>
    <pivotField showAll="0"/>
    <pivotField axis="axisPage" multipleItemSelectionAllowed="1" showAll="0" defaultSubtotal="0">
      <items count="3">
        <item x="1"/>
        <item h="1" x="2"/>
        <item x="0"/>
      </items>
    </pivotField>
    <pivotField showAll="0"/>
    <pivotField showAll="0"/>
    <pivotField showAll="0"/>
    <pivotField showAll="0"/>
    <pivotField axis="axisPage" multipleItemSelectionAllowed="1" showAll="0">
      <items count="155">
        <item h="1" x="124"/>
        <item h="1" x="5"/>
        <item h="1" x="116"/>
        <item h="1" x="33"/>
        <item h="1" x="34"/>
        <item h="1" x="117"/>
        <item h="1" x="125"/>
        <item h="1" x="126"/>
        <item h="1" x="127"/>
        <item h="1" x="47"/>
        <item x="55"/>
        <item h="1" x="128"/>
        <item h="1" x="129"/>
        <item x="63"/>
        <item x="70"/>
        <item x="71"/>
        <item x="131"/>
        <item x="132"/>
        <item x="133"/>
        <item x="134"/>
        <item x="135"/>
        <item x="136"/>
        <item x="137"/>
        <item x="138"/>
        <item h="1" x="36"/>
        <item h="1" x="118"/>
        <item h="1" x="17"/>
        <item h="1" x="18"/>
        <item h="1" x="0"/>
        <item h="1" x="31"/>
        <item h="1" x="1"/>
        <item h="1" x="22"/>
        <item h="1" x="2"/>
        <item h="1" x="3"/>
        <item h="1" x="23"/>
        <item h="1" x="4"/>
        <item h="1" x="27"/>
        <item h="1" x="24"/>
        <item h="1" x="25"/>
        <item h="1" x="29"/>
        <item h="1" x="6"/>
        <item h="1" x="7"/>
        <item h="1" x="19"/>
        <item h="1" x="20"/>
        <item h="1" x="37"/>
        <item x="139"/>
        <item x="140"/>
        <item h="1" x="38"/>
        <item x="141"/>
        <item h="1" x="40"/>
        <item x="68"/>
        <item x="142"/>
        <item x="143"/>
        <item x="144"/>
        <item x="145"/>
        <item x="146"/>
        <item x="147"/>
        <item x="75"/>
        <item x="148"/>
        <item x="149"/>
        <item x="150"/>
        <item h="1" x="41"/>
        <item h="1" x="119"/>
        <item h="1" x="39"/>
        <item h="1" x="120"/>
        <item h="1" x="8"/>
        <item h="1" x="121"/>
        <item h="1" x="26"/>
        <item h="1" x="9"/>
        <item h="1" x="21"/>
        <item h="1" x="28"/>
        <item h="1" x="122"/>
        <item h="1" x="10"/>
        <item h="1" x="30"/>
        <item h="1" x="123"/>
        <item h="1" x="11"/>
        <item h="1" x="12"/>
        <item h="1" x="13"/>
        <item h="1" x="35"/>
        <item h="1" x="32"/>
        <item h="1" x="14"/>
        <item h="1" x="15"/>
        <item h="1" x="16"/>
        <item x="151"/>
        <item x="72"/>
        <item x="152"/>
        <item x="53"/>
        <item x="67"/>
        <item x="65"/>
        <item x="66"/>
        <item x="56"/>
        <item x="64"/>
        <item x="69"/>
        <item h="1" x="57"/>
        <item h="1" x="73"/>
        <item h="1" x="49"/>
        <item x="153"/>
        <item x="74"/>
        <item h="1" x="54"/>
        <item h="1" x="61"/>
        <item h="1" x="62"/>
        <item h="1" x="60"/>
        <item h="1" x="58"/>
        <item h="1" x="130"/>
        <item h="1" x="59"/>
        <item h="1" x="76"/>
        <item h="1" x="50"/>
        <item h="1" x="51"/>
        <item h="1" x="77"/>
        <item h="1" x="78"/>
        <item h="1" x="42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4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43"/>
        <item h="1" x="110"/>
        <item h="1" x="111"/>
        <item h="1" x="112"/>
        <item h="1" x="113"/>
        <item h="1" x="48"/>
        <item h="1" x="52"/>
        <item h="1" x="44"/>
        <item h="1" x="114"/>
        <item h="1" x="115"/>
        <item h="1" x="45"/>
        <item t="default"/>
      </items>
    </pivotField>
    <pivotField axis="axisRow" showAll="0">
      <items count="155">
        <item x="31"/>
        <item x="34"/>
        <item x="12"/>
        <item x="117"/>
        <item x="52"/>
        <item x="32"/>
        <item x="70"/>
        <item x="130"/>
        <item x="152"/>
        <item x="53"/>
        <item x="151"/>
        <item x="150"/>
        <item x="116"/>
        <item x="33"/>
        <item x="41"/>
        <item x="105"/>
        <item x="20"/>
        <item x="25"/>
        <item x="147"/>
        <item x="111"/>
        <item x="118"/>
        <item x="47"/>
        <item x="72"/>
        <item x="145"/>
        <item x="142"/>
        <item x="143"/>
        <item x="144"/>
        <item x="90"/>
        <item x="91"/>
        <item x="77"/>
        <item x="42"/>
        <item x="80"/>
        <item x="81"/>
        <item x="79"/>
        <item x="78"/>
        <item x="88"/>
        <item x="89"/>
        <item x="140"/>
        <item x="128"/>
        <item x="153"/>
        <item x="56"/>
        <item x="66"/>
        <item x="65"/>
        <item x="67"/>
        <item x="27"/>
        <item x="74"/>
        <item x="39"/>
        <item x="61"/>
        <item x="124"/>
        <item x="100"/>
        <item x="125"/>
        <item x="129"/>
        <item x="126"/>
        <item x="35"/>
        <item x="127"/>
        <item x="95"/>
        <item x="58"/>
        <item x="94"/>
        <item x="59"/>
        <item x="2"/>
        <item x="22"/>
        <item x="23"/>
        <item x="3"/>
        <item x="110"/>
        <item x="0"/>
        <item x="57"/>
        <item x="82"/>
        <item x="83"/>
        <item x="40"/>
        <item x="113"/>
        <item x="135"/>
        <item x="28"/>
        <item x="149"/>
        <item x="85"/>
        <item x="84"/>
        <item x="87"/>
        <item x="86"/>
        <item x="69"/>
        <item x="76"/>
        <item x="97"/>
        <item x="104"/>
        <item x="98"/>
        <item x="106"/>
        <item x="19"/>
        <item x="101"/>
        <item x="102"/>
        <item x="103"/>
        <item x="133"/>
        <item x="121"/>
        <item x="112"/>
        <item x="99"/>
        <item x="137"/>
        <item x="122"/>
        <item x="16"/>
        <item x="120"/>
        <item x="26"/>
        <item x="50"/>
        <item x="46"/>
        <item x="21"/>
        <item x="107"/>
        <item x="48"/>
        <item x="92"/>
        <item x="18"/>
        <item x="136"/>
        <item x="138"/>
        <item x="131"/>
        <item x="132"/>
        <item x="96"/>
        <item x="109"/>
        <item x="108"/>
        <item x="73"/>
        <item x="30"/>
        <item x="64"/>
        <item x="55"/>
        <item x="63"/>
        <item x="8"/>
        <item x="10"/>
        <item x="119"/>
        <item x="146"/>
        <item x="134"/>
        <item x="114"/>
        <item x="44"/>
        <item x="115"/>
        <item x="148"/>
        <item x="75"/>
        <item x="141"/>
        <item x="139"/>
        <item x="7"/>
        <item x="6"/>
        <item x="29"/>
        <item x="71"/>
        <item x="68"/>
        <item x="24"/>
        <item x="36"/>
        <item x="43"/>
        <item x="49"/>
        <item x="11"/>
        <item x="60"/>
        <item x="62"/>
        <item x="54"/>
        <item x="5"/>
        <item x="1"/>
        <item x="14"/>
        <item x="17"/>
        <item x="51"/>
        <item x="4"/>
        <item x="9"/>
        <item x="13"/>
        <item x="15"/>
        <item x="45"/>
        <item x="38"/>
        <item x="37"/>
        <item x="93"/>
        <item x="123"/>
        <item t="default"/>
      </items>
    </pivotField>
    <pivotField dataField="1" showAll="0"/>
    <pivotField axis="axisPage" dataField="1" multipleItemSelectionAllowed="1" showAll="0">
      <items count="479">
        <item x="435"/>
        <item x="261"/>
        <item x="260"/>
        <item x="322"/>
        <item x="51"/>
        <item x="366"/>
        <item x="14"/>
        <item x="132"/>
        <item x="29"/>
        <item x="194"/>
        <item x="341"/>
        <item x="88"/>
        <item x="174"/>
        <item x="258"/>
        <item x="187"/>
        <item x="112"/>
        <item x="385"/>
        <item x="436"/>
        <item x="345"/>
        <item x="262"/>
        <item x="154"/>
        <item x="387"/>
        <item x="109"/>
        <item x="150"/>
        <item x="433"/>
        <item x="432"/>
        <item x="72"/>
        <item x="212"/>
        <item x="469"/>
        <item x="222"/>
        <item x="221"/>
        <item x="453"/>
        <item x="205"/>
        <item x="412"/>
        <item x="59"/>
        <item x="199"/>
        <item x="65"/>
        <item x="241"/>
        <item x="333"/>
        <item x="95"/>
        <item x="331"/>
        <item x="66"/>
        <item x="396"/>
        <item x="104"/>
        <item x="415"/>
        <item x="328"/>
        <item x="80"/>
        <item x="413"/>
        <item x="406"/>
        <item x="147"/>
        <item x="373"/>
        <item x="319"/>
        <item x="431"/>
        <item x="137"/>
        <item x="122"/>
        <item x="397"/>
        <item x="268"/>
        <item x="393"/>
        <item x="204"/>
        <item x="390"/>
        <item x="41"/>
        <item x="420"/>
        <item x="336"/>
        <item x="225"/>
        <item x="231"/>
        <item x="138"/>
        <item x="203"/>
        <item x="400"/>
        <item x="40"/>
        <item x="141"/>
        <item x="42"/>
        <item x="6"/>
        <item x="171"/>
        <item x="332"/>
        <item x="57"/>
        <item x="459"/>
        <item x="100"/>
        <item x="312"/>
        <item x="250"/>
        <item x="311"/>
        <item x="139"/>
        <item x="239"/>
        <item x="355"/>
        <item x="422"/>
        <item x="38"/>
        <item x="314"/>
        <item x="45"/>
        <item x="218"/>
        <item x="201"/>
        <item x="44"/>
        <item x="255"/>
        <item x="207"/>
        <item x="99"/>
        <item x="447"/>
        <item x="327"/>
        <item x="246"/>
        <item x="244"/>
        <item x="389"/>
        <item x="256"/>
        <item x="94"/>
        <item x="20"/>
        <item x="208"/>
        <item x="127"/>
        <item x="394"/>
        <item x="220"/>
        <item x="215"/>
        <item x="441"/>
        <item x="219"/>
        <item x="97"/>
        <item x="63"/>
        <item x="237"/>
        <item x="197"/>
        <item x="361"/>
        <item x="190"/>
        <item x="84"/>
        <item x="56"/>
        <item x="429"/>
        <item x="352"/>
        <item x="419"/>
        <item x="62"/>
        <item x="79"/>
        <item x="348"/>
        <item x="135"/>
        <item x="162"/>
        <item x="61"/>
        <item x="43"/>
        <item x="378"/>
        <item x="395"/>
        <item x="440"/>
        <item x="410"/>
        <item x="7"/>
        <item x="266"/>
        <item x="101"/>
        <item x="157"/>
        <item x="77"/>
        <item x="371"/>
        <item x="300"/>
        <item x="46"/>
        <item x="277"/>
        <item x="313"/>
        <item x="81"/>
        <item x="299"/>
        <item x="398"/>
        <item x="188"/>
        <item x="278"/>
        <item x="36"/>
        <item x="184"/>
        <item x="22"/>
        <item x="308"/>
        <item x="115"/>
        <item x="209"/>
        <item x="392"/>
        <item x="473"/>
        <item x="437"/>
        <item x="448"/>
        <item x="217"/>
        <item x="226"/>
        <item x="354"/>
        <item x="372"/>
        <item x="168"/>
        <item x="55"/>
        <item x="161"/>
        <item x="2"/>
        <item x="181"/>
        <item x="294"/>
        <item x="103"/>
        <item x="21"/>
        <item x="274"/>
        <item x="198"/>
        <item x="227"/>
        <item x="82"/>
        <item x="105"/>
        <item x="379"/>
        <item x="295"/>
        <item x="19"/>
        <item x="326"/>
        <item x="76"/>
        <item x="16"/>
        <item x="166"/>
        <item x="67"/>
        <item x="223"/>
        <item x="377"/>
        <item x="464"/>
        <item x="163"/>
        <item x="68"/>
        <item x="335"/>
        <item x="461"/>
        <item x="152"/>
        <item x="93"/>
        <item x="401"/>
        <item x="286"/>
        <item x="64"/>
        <item x="475"/>
        <item x="15"/>
        <item x="117"/>
        <item x="315"/>
        <item x="474"/>
        <item x="337"/>
        <item x="200"/>
        <item x="102"/>
        <item x="8"/>
        <item x="402"/>
        <item x="381"/>
        <item x="10"/>
        <item x="350"/>
        <item x="247"/>
        <item x="329"/>
        <item x="408"/>
        <item x="90"/>
        <item x="58"/>
        <item x="290"/>
        <item x="374"/>
        <item x="296"/>
        <item x="206"/>
        <item x="119"/>
        <item x="233"/>
        <item x="96"/>
        <item x="183"/>
        <item x="78"/>
        <item x="323"/>
        <item x="214"/>
        <item x="273"/>
        <item x="386"/>
        <item x="52"/>
        <item x="455"/>
        <item x="210"/>
        <item x="450"/>
        <item x="23"/>
        <item x="269"/>
        <item x="134"/>
        <item x="142"/>
        <item x="35"/>
        <item x="462"/>
        <item x="445"/>
        <item x="369"/>
        <item x="452"/>
        <item x="175"/>
        <item x="211"/>
        <item x="110"/>
        <item x="216"/>
        <item x="9"/>
        <item x="30"/>
        <item x="167"/>
        <item x="391"/>
        <item x="83"/>
        <item x="121"/>
        <item x="143"/>
        <item x="472"/>
        <item x="251"/>
        <item x="324"/>
        <item x="47"/>
        <item x="307"/>
        <item x="74"/>
        <item x="140"/>
        <item x="73"/>
        <item x="303"/>
        <item x="399"/>
        <item x="235"/>
        <item x="425"/>
        <item x="53"/>
        <item x="126"/>
        <item x="427"/>
        <item x="330"/>
        <item x="160"/>
        <item x="463"/>
        <item x="91"/>
        <item x="466"/>
        <item x="31"/>
        <item x="476"/>
        <item x="33"/>
        <item x="456"/>
        <item x="224"/>
        <item x="164"/>
        <item x="128"/>
        <item x="305"/>
        <item x="180"/>
        <item x="270"/>
        <item x="253"/>
        <item x="69"/>
        <item x="438"/>
        <item x="228"/>
        <item x="403"/>
        <item x="156"/>
        <item x="316"/>
        <item x="195"/>
        <item x="272"/>
        <item x="291"/>
        <item x="177"/>
        <item x="3"/>
        <item x="360"/>
        <item x="123"/>
        <item x="334"/>
        <item x="111"/>
        <item x="470"/>
        <item x="362"/>
        <item x="343"/>
        <item x="283"/>
        <item x="465"/>
        <item x="189"/>
        <item x="356"/>
        <item x="158"/>
        <item x="0"/>
        <item x="282"/>
        <item x="106"/>
        <item x="169"/>
        <item x="344"/>
        <item x="145"/>
        <item x="382"/>
        <item x="4"/>
        <item x="133"/>
        <item x="376"/>
        <item x="446"/>
        <item x="26"/>
        <item x="179"/>
        <item x="424"/>
        <item x="338"/>
        <item x="24"/>
        <item x="353"/>
        <item x="275"/>
        <item x="11"/>
        <item x="284"/>
        <item x="358"/>
        <item x="285"/>
        <item x="357"/>
        <item x="457"/>
        <item x="368"/>
        <item x="182"/>
        <item x="25"/>
        <item x="265"/>
        <item x="124"/>
        <item x="451"/>
        <item x="349"/>
        <item x="298"/>
        <item x="467"/>
        <item x="458"/>
        <item x="34"/>
        <item x="191"/>
        <item x="116"/>
        <item x="317"/>
        <item x="468"/>
        <item x="306"/>
        <item x="144"/>
        <item x="449"/>
        <item x="85"/>
        <item x="380"/>
        <item x="302"/>
        <item x="153"/>
        <item x="297"/>
        <item x="280"/>
        <item x="293"/>
        <item x="165"/>
        <item x="48"/>
        <item x="454"/>
        <item x="301"/>
        <item x="289"/>
        <item x="288"/>
        <item x="271"/>
        <item x="264"/>
        <item x="287"/>
        <item x="279"/>
        <item x="442"/>
        <item x="443"/>
        <item x="292"/>
        <item x="347"/>
        <item x="114"/>
        <item x="439"/>
        <item x="276"/>
        <item x="37"/>
        <item x="263"/>
        <item x="309"/>
        <item x="125"/>
        <item x="267"/>
        <item x="375"/>
        <item x="342"/>
        <item x="407"/>
        <item x="232"/>
        <item x="370"/>
        <item x="426"/>
        <item x="202"/>
        <item x="252"/>
        <item x="460"/>
        <item x="18"/>
        <item x="351"/>
        <item x="98"/>
        <item x="151"/>
        <item x="118"/>
        <item x="178"/>
        <item x="471"/>
        <item x="388"/>
        <item x="89"/>
        <item x="60"/>
        <item x="213"/>
        <item x="359"/>
        <item x="17"/>
        <item x="5"/>
        <item x="325"/>
        <item x="136"/>
        <item x="310"/>
        <item x="196"/>
        <item x="39"/>
        <item x="281"/>
        <item x="92"/>
        <item x="75"/>
        <item x="54"/>
        <item x="1"/>
        <item x="304"/>
        <item x="243"/>
        <item x="32"/>
        <item x="428"/>
        <item x="430"/>
        <item x="259"/>
        <item x="404"/>
        <item x="405"/>
        <item x="254"/>
        <item x="129"/>
        <item x="257"/>
        <item x="229"/>
        <item x="230"/>
        <item x="444"/>
        <item x="234"/>
        <item x="384"/>
        <item x="414"/>
        <item x="416"/>
        <item x="340"/>
        <item x="383"/>
        <item x="193"/>
        <item x="186"/>
        <item x="240"/>
        <item x="108"/>
        <item x="409"/>
        <item x="107"/>
        <item x="87"/>
        <item x="185"/>
        <item x="238"/>
        <item x="28"/>
        <item x="411"/>
        <item x="321"/>
        <item x="71"/>
        <item x="70"/>
        <item x="236"/>
        <item x="13"/>
        <item x="50"/>
        <item x="248"/>
        <item x="339"/>
        <item x="149"/>
        <item x="146"/>
        <item x="148"/>
        <item x="159"/>
        <item x="86"/>
        <item x="192"/>
        <item x="176"/>
        <item x="27"/>
        <item x="363"/>
        <item x="12"/>
        <item x="120"/>
        <item x="155"/>
        <item x="418"/>
        <item x="423"/>
        <item x="113"/>
        <item x="318"/>
        <item x="320"/>
        <item x="49"/>
        <item x="367"/>
        <item x="434"/>
        <item x="346"/>
        <item x="249"/>
        <item x="173"/>
        <item x="170"/>
        <item x="172"/>
        <item x="417"/>
        <item x="421"/>
        <item x="242"/>
        <item x="245"/>
        <item x="131"/>
        <item x="130"/>
        <item x="365"/>
        <item x="364"/>
        <item h="1" x="477"/>
        <item t="default"/>
      </items>
    </pivotField>
    <pivotField showAll="0"/>
  </pivotFields>
  <rowFields count="1">
    <field x="9"/>
  </rowFields>
  <rowItems count="14">
    <i>
      <x v="6"/>
    </i>
    <i>
      <x v="9"/>
    </i>
    <i>
      <x v="22"/>
    </i>
    <i>
      <x v="40"/>
    </i>
    <i>
      <x v="41"/>
    </i>
    <i>
      <x v="42"/>
    </i>
    <i>
      <x v="43"/>
    </i>
    <i>
      <x v="77"/>
    </i>
    <i>
      <x v="112"/>
    </i>
    <i>
      <x v="113"/>
    </i>
    <i>
      <x v="114"/>
    </i>
    <i>
      <x v="130"/>
    </i>
    <i>
      <x v="131"/>
    </i>
    <i t="grand">
      <x/>
    </i>
  </rowItems>
  <colFields count="1">
    <field x="-2"/>
  </colFields>
  <colItems count="2">
    <i>
      <x/>
    </i>
    <i i="1">
      <x v="1"/>
    </i>
  </colItems>
  <pageFields count="4">
    <pageField fld="3" hier="-1"/>
    <pageField fld="1" hier="-1"/>
    <pageField fld="8" hier="-1"/>
    <pageField fld="11" hier="-1"/>
  </pageFields>
  <dataFields count="2">
    <dataField name="Sum of FTE" fld="10" baseField="8" baseItem="6"/>
    <dataField name="Sum of Actual" fld="11" baseField="8" baseItem="6" numFmtId="44"/>
  </dataFields>
  <formats count="1">
    <format dxfId="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27:B34" firstHeaderRow="1" firstDataRow="1" firstDataCol="1" rowPageCount="3" colPageCount="1"/>
  <pivotFields count="13">
    <pivotField showAll="0"/>
    <pivotField axis="axisPage" multipleItemSelectionAllowed="1" showAll="0">
      <items count="14">
        <item x="8"/>
        <item x="4"/>
        <item x="1"/>
        <item x="2"/>
        <item x="6"/>
        <item x="5"/>
        <item x="7"/>
        <item x="3"/>
        <item x="10"/>
        <item x="9"/>
        <item x="0"/>
        <item x="11"/>
        <item h="1" x="12"/>
        <item t="default"/>
      </items>
    </pivotField>
    <pivotField showAll="0"/>
    <pivotField axis="axisPage" multipleItemSelectionAllowed="1" showAll="0" defaultSubtotal="0">
      <items count="3">
        <item x="1"/>
        <item h="1" x="2"/>
        <item x="0"/>
      </items>
    </pivotField>
    <pivotField showAll="0"/>
    <pivotField showAll="0"/>
    <pivotField showAll="0"/>
    <pivotField showAll="0"/>
    <pivotField axis="axisPage" multipleItemSelectionAllowed="1" showAll="0">
      <items count="155">
        <item h="1" x="124"/>
        <item x="5"/>
        <item h="1" x="116"/>
        <item h="1" x="33"/>
        <item h="1" x="34"/>
        <item h="1" x="117"/>
        <item h="1" x="125"/>
        <item h="1" x="126"/>
        <item h="1" x="127"/>
        <item h="1" x="47"/>
        <item h="1" x="55"/>
        <item h="1" x="128"/>
        <item h="1" x="129"/>
        <item h="1" x="63"/>
        <item h="1" x="70"/>
        <item h="1" x="71"/>
        <item h="1" x="131"/>
        <item h="1" x="132"/>
        <item h="1" x="133"/>
        <item h="1" x="134"/>
        <item h="1" x="135"/>
        <item h="1" x="136"/>
        <item h="1" x="137"/>
        <item h="1" x="138"/>
        <item h="1" x="36"/>
        <item h="1" x="118"/>
        <item h="1" x="17"/>
        <item x="18"/>
        <item x="0"/>
        <item h="1" x="31"/>
        <item h="1" x="1"/>
        <item h="1" x="22"/>
        <item h="1" x="2"/>
        <item h="1" x="3"/>
        <item h="1" x="23"/>
        <item x="4"/>
        <item h="1" x="27"/>
        <item h="1" x="24"/>
        <item h="1" x="25"/>
        <item h="1" x="29"/>
        <item h="1" x="6"/>
        <item h="1" x="7"/>
        <item h="1" x="19"/>
        <item h="1" x="20"/>
        <item h="1" x="37"/>
        <item h="1" x="139"/>
        <item h="1" x="140"/>
        <item h="1" x="38"/>
        <item h="1" x="141"/>
        <item h="1" x="40"/>
        <item h="1" x="68"/>
        <item h="1" x="142"/>
        <item h="1" x="143"/>
        <item h="1" x="144"/>
        <item h="1" x="145"/>
        <item h="1" x="146"/>
        <item h="1" x="147"/>
        <item h="1" x="75"/>
        <item h="1" x="148"/>
        <item h="1" x="149"/>
        <item h="1" x="150"/>
        <item h="1" x="41"/>
        <item h="1" x="119"/>
        <item h="1" x="39"/>
        <item h="1" x="120"/>
        <item h="1" x="8"/>
        <item h="1" x="121"/>
        <item h="1" x="26"/>
        <item x="9"/>
        <item h="1" x="21"/>
        <item h="1" x="28"/>
        <item h="1" x="122"/>
        <item h="1" x="10"/>
        <item h="1" x="30"/>
        <item h="1" x="123"/>
        <item h="1" x="11"/>
        <item x="12"/>
        <item h="1" x="13"/>
        <item h="1" x="35"/>
        <item h="1" x="32"/>
        <item h="1" x="14"/>
        <item h="1" x="15"/>
        <item h="1" x="16"/>
        <item h="1" x="151"/>
        <item h="1" x="72"/>
        <item h="1" x="152"/>
        <item h="1" x="53"/>
        <item h="1" x="67"/>
        <item h="1" x="65"/>
        <item h="1" x="66"/>
        <item h="1" x="56"/>
        <item h="1" x="64"/>
        <item h="1" x="69"/>
        <item h="1" x="57"/>
        <item h="1" x="73"/>
        <item h="1" x="49"/>
        <item h="1" x="153"/>
        <item h="1" x="74"/>
        <item h="1" x="54"/>
        <item h="1" x="61"/>
        <item h="1" x="62"/>
        <item h="1" x="60"/>
        <item h="1" x="58"/>
        <item h="1" x="130"/>
        <item h="1" x="59"/>
        <item h="1" x="76"/>
        <item h="1" x="50"/>
        <item h="1" x="51"/>
        <item h="1" x="77"/>
        <item h="1" x="78"/>
        <item h="1" x="42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4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43"/>
        <item h="1" x="110"/>
        <item h="1" x="111"/>
        <item h="1" x="112"/>
        <item h="1" x="113"/>
        <item h="1" x="48"/>
        <item h="1" x="52"/>
        <item h="1" x="44"/>
        <item h="1" x="114"/>
        <item h="1" x="115"/>
        <item h="1" x="45"/>
        <item t="default"/>
      </items>
    </pivotField>
    <pivotField axis="axisRow" showAll="0">
      <items count="155">
        <item x="31"/>
        <item x="34"/>
        <item x="12"/>
        <item x="117"/>
        <item x="52"/>
        <item x="32"/>
        <item x="70"/>
        <item x="130"/>
        <item x="152"/>
        <item x="53"/>
        <item x="151"/>
        <item x="150"/>
        <item x="116"/>
        <item x="33"/>
        <item x="41"/>
        <item x="105"/>
        <item x="20"/>
        <item x="25"/>
        <item x="147"/>
        <item x="111"/>
        <item x="118"/>
        <item x="47"/>
        <item x="72"/>
        <item x="145"/>
        <item x="142"/>
        <item x="143"/>
        <item x="144"/>
        <item x="90"/>
        <item x="91"/>
        <item x="77"/>
        <item x="42"/>
        <item x="80"/>
        <item x="81"/>
        <item x="79"/>
        <item x="78"/>
        <item x="88"/>
        <item x="89"/>
        <item x="140"/>
        <item x="128"/>
        <item x="153"/>
        <item x="56"/>
        <item x="66"/>
        <item x="65"/>
        <item x="67"/>
        <item x="27"/>
        <item x="74"/>
        <item x="39"/>
        <item x="61"/>
        <item x="124"/>
        <item x="100"/>
        <item x="125"/>
        <item x="129"/>
        <item x="126"/>
        <item x="35"/>
        <item x="127"/>
        <item x="95"/>
        <item x="58"/>
        <item x="94"/>
        <item x="59"/>
        <item x="2"/>
        <item x="22"/>
        <item x="23"/>
        <item x="3"/>
        <item x="110"/>
        <item x="0"/>
        <item x="57"/>
        <item x="82"/>
        <item x="83"/>
        <item x="40"/>
        <item x="113"/>
        <item x="135"/>
        <item x="28"/>
        <item x="149"/>
        <item x="85"/>
        <item x="84"/>
        <item x="87"/>
        <item x="86"/>
        <item x="69"/>
        <item x="76"/>
        <item x="97"/>
        <item x="104"/>
        <item x="98"/>
        <item x="106"/>
        <item x="19"/>
        <item x="101"/>
        <item x="102"/>
        <item x="103"/>
        <item x="133"/>
        <item x="121"/>
        <item x="112"/>
        <item x="99"/>
        <item x="137"/>
        <item x="122"/>
        <item x="16"/>
        <item x="120"/>
        <item x="26"/>
        <item x="50"/>
        <item x="46"/>
        <item x="21"/>
        <item x="107"/>
        <item x="48"/>
        <item x="92"/>
        <item x="18"/>
        <item x="136"/>
        <item x="138"/>
        <item x="131"/>
        <item x="132"/>
        <item x="96"/>
        <item x="109"/>
        <item x="108"/>
        <item x="73"/>
        <item x="30"/>
        <item x="64"/>
        <item x="55"/>
        <item x="63"/>
        <item x="8"/>
        <item x="10"/>
        <item x="119"/>
        <item x="146"/>
        <item x="134"/>
        <item x="114"/>
        <item x="44"/>
        <item x="115"/>
        <item x="148"/>
        <item x="75"/>
        <item x="141"/>
        <item x="139"/>
        <item x="7"/>
        <item x="6"/>
        <item x="29"/>
        <item x="71"/>
        <item x="68"/>
        <item x="24"/>
        <item x="36"/>
        <item x="43"/>
        <item x="49"/>
        <item x="11"/>
        <item x="60"/>
        <item x="62"/>
        <item x="54"/>
        <item x="5"/>
        <item x="1"/>
        <item x="14"/>
        <item x="17"/>
        <item x="51"/>
        <item x="4"/>
        <item x="9"/>
        <item x="13"/>
        <item x="15"/>
        <item x="45"/>
        <item x="38"/>
        <item x="37"/>
        <item x="93"/>
        <item x="123"/>
        <item t="default"/>
      </items>
    </pivotField>
    <pivotField showAll="0"/>
    <pivotField dataField="1" multipleItemSelectionAllowed="1" showAll="0"/>
    <pivotField showAll="0"/>
  </pivotFields>
  <rowFields count="1">
    <field x="9"/>
  </rowFields>
  <rowItems count="7">
    <i>
      <x v="2"/>
    </i>
    <i>
      <x v="64"/>
    </i>
    <i>
      <x v="102"/>
    </i>
    <i>
      <x v="140"/>
    </i>
    <i>
      <x v="145"/>
    </i>
    <i>
      <x v="146"/>
    </i>
    <i t="grand">
      <x/>
    </i>
  </rowItems>
  <colItems count="1">
    <i/>
  </colItems>
  <pageFields count="3">
    <pageField fld="3" hier="-1"/>
    <pageField fld="1" hier="-1"/>
    <pageField fld="8" hier="-1"/>
  </pageFields>
  <dataFields count="1">
    <dataField name="Sum of Actual" fld="11" baseField="8" baseItem="6" numFmtId="44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7:C21" firstHeaderRow="0" firstDataRow="1" firstDataCol="1" rowPageCount="4" colPageCount="1"/>
  <pivotFields count="13">
    <pivotField showAll="0"/>
    <pivotField axis="axisPage" multipleItemSelectionAllowed="1" showAll="0">
      <items count="14">
        <item x="8"/>
        <item x="4"/>
        <item x="1"/>
        <item x="2"/>
        <item x="6"/>
        <item x="5"/>
        <item x="7"/>
        <item x="3"/>
        <item x="10"/>
        <item x="9"/>
        <item x="0"/>
        <item x="11"/>
        <item h="1" x="12"/>
        <item t="default"/>
      </items>
    </pivotField>
    <pivotField showAll="0"/>
    <pivotField axis="axisPage" multipleItemSelectionAllowed="1" showAll="0" defaultSubtotal="0">
      <items count="3">
        <item x="1"/>
        <item h="1" x="2"/>
        <item x="0"/>
      </items>
    </pivotField>
    <pivotField showAll="0"/>
    <pivotField showAll="0"/>
    <pivotField showAll="0"/>
    <pivotField showAll="0"/>
    <pivotField axis="axisPage" multipleItemSelectionAllowed="1" showAll="0">
      <items count="155">
        <item h="1" x="124"/>
        <item h="1" x="5"/>
        <item h="1" x="116"/>
        <item h="1" x="33"/>
        <item h="1" x="34"/>
        <item h="1" x="117"/>
        <item h="1" x="125"/>
        <item h="1" x="126"/>
        <item h="1" x="127"/>
        <item h="1" x="47"/>
        <item x="55"/>
        <item h="1" x="128"/>
        <item h="1" x="129"/>
        <item x="63"/>
        <item x="70"/>
        <item x="71"/>
        <item x="131"/>
        <item x="132"/>
        <item x="133"/>
        <item x="134"/>
        <item x="135"/>
        <item x="136"/>
        <item x="137"/>
        <item x="138"/>
        <item h="1" x="36"/>
        <item h="1" x="118"/>
        <item h="1" x="17"/>
        <item h="1" x="18"/>
        <item h="1" x="0"/>
        <item h="1" x="31"/>
        <item h="1" x="1"/>
        <item h="1" x="22"/>
        <item h="1" x="2"/>
        <item h="1" x="3"/>
        <item h="1" x="23"/>
        <item h="1" x="4"/>
        <item h="1" x="27"/>
        <item h="1" x="24"/>
        <item h="1" x="25"/>
        <item h="1" x="29"/>
        <item h="1" x="6"/>
        <item h="1" x="7"/>
        <item h="1" x="19"/>
        <item h="1" x="20"/>
        <item h="1" x="37"/>
        <item x="139"/>
        <item x="140"/>
        <item h="1" x="38"/>
        <item x="141"/>
        <item h="1" x="40"/>
        <item x="68"/>
        <item x="142"/>
        <item x="143"/>
        <item x="144"/>
        <item x="145"/>
        <item x="146"/>
        <item x="147"/>
        <item x="75"/>
        <item x="148"/>
        <item x="149"/>
        <item x="150"/>
        <item h="1" x="41"/>
        <item h="1" x="119"/>
        <item h="1" x="39"/>
        <item h="1" x="120"/>
        <item h="1" x="8"/>
        <item h="1" x="121"/>
        <item h="1" x="26"/>
        <item h="1" x="9"/>
        <item h="1" x="21"/>
        <item h="1" x="28"/>
        <item h="1" x="122"/>
        <item h="1" x="10"/>
        <item h="1" x="30"/>
        <item h="1" x="123"/>
        <item h="1" x="11"/>
        <item h="1" x="12"/>
        <item h="1" x="13"/>
        <item h="1" x="35"/>
        <item h="1" x="32"/>
        <item h="1" x="14"/>
        <item h="1" x="15"/>
        <item h="1" x="16"/>
        <item x="151"/>
        <item x="72"/>
        <item x="152"/>
        <item x="53"/>
        <item x="67"/>
        <item x="65"/>
        <item x="66"/>
        <item x="56"/>
        <item x="64"/>
        <item x="69"/>
        <item h="1" x="57"/>
        <item h="1" x="73"/>
        <item h="1" x="49"/>
        <item x="153"/>
        <item x="74"/>
        <item h="1" x="54"/>
        <item h="1" x="61"/>
        <item h="1" x="62"/>
        <item h="1" x="60"/>
        <item h="1" x="58"/>
        <item h="1" x="130"/>
        <item h="1" x="59"/>
        <item h="1" x="76"/>
        <item h="1" x="50"/>
        <item h="1" x="51"/>
        <item h="1" x="77"/>
        <item h="1" x="78"/>
        <item h="1" x="42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4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43"/>
        <item h="1" x="110"/>
        <item h="1" x="111"/>
        <item h="1" x="112"/>
        <item h="1" x="113"/>
        <item h="1" x="48"/>
        <item h="1" x="52"/>
        <item h="1" x="44"/>
        <item h="1" x="114"/>
        <item h="1" x="115"/>
        <item h="1" x="45"/>
        <item t="default"/>
      </items>
    </pivotField>
    <pivotField axis="axisRow" showAll="0">
      <items count="155">
        <item x="31"/>
        <item x="34"/>
        <item x="12"/>
        <item x="117"/>
        <item x="52"/>
        <item x="32"/>
        <item x="70"/>
        <item x="130"/>
        <item x="152"/>
        <item x="53"/>
        <item x="151"/>
        <item x="150"/>
        <item x="116"/>
        <item x="33"/>
        <item x="41"/>
        <item x="105"/>
        <item x="20"/>
        <item x="25"/>
        <item x="147"/>
        <item x="111"/>
        <item x="118"/>
        <item x="47"/>
        <item x="72"/>
        <item x="145"/>
        <item x="142"/>
        <item x="143"/>
        <item x="144"/>
        <item x="90"/>
        <item x="91"/>
        <item x="77"/>
        <item x="42"/>
        <item x="80"/>
        <item x="81"/>
        <item x="79"/>
        <item x="78"/>
        <item x="88"/>
        <item x="89"/>
        <item x="140"/>
        <item x="128"/>
        <item x="153"/>
        <item x="56"/>
        <item x="66"/>
        <item x="65"/>
        <item x="67"/>
        <item x="27"/>
        <item x="74"/>
        <item x="39"/>
        <item x="61"/>
        <item x="124"/>
        <item x="100"/>
        <item x="125"/>
        <item x="129"/>
        <item x="126"/>
        <item x="35"/>
        <item x="127"/>
        <item x="95"/>
        <item x="58"/>
        <item x="94"/>
        <item x="59"/>
        <item x="2"/>
        <item x="22"/>
        <item x="23"/>
        <item x="3"/>
        <item x="110"/>
        <item x="0"/>
        <item x="57"/>
        <item x="82"/>
        <item x="83"/>
        <item x="40"/>
        <item x="113"/>
        <item x="135"/>
        <item x="28"/>
        <item x="149"/>
        <item x="85"/>
        <item x="84"/>
        <item x="87"/>
        <item x="86"/>
        <item x="69"/>
        <item x="76"/>
        <item x="97"/>
        <item x="104"/>
        <item x="98"/>
        <item x="106"/>
        <item x="19"/>
        <item x="101"/>
        <item x="102"/>
        <item x="103"/>
        <item x="133"/>
        <item x="121"/>
        <item x="112"/>
        <item x="99"/>
        <item x="137"/>
        <item x="122"/>
        <item x="16"/>
        <item x="120"/>
        <item x="26"/>
        <item x="50"/>
        <item x="46"/>
        <item x="21"/>
        <item x="107"/>
        <item x="48"/>
        <item x="92"/>
        <item x="18"/>
        <item x="136"/>
        <item x="138"/>
        <item x="131"/>
        <item x="132"/>
        <item x="96"/>
        <item x="109"/>
        <item x="108"/>
        <item x="73"/>
        <item x="30"/>
        <item x="64"/>
        <item x="55"/>
        <item x="63"/>
        <item x="8"/>
        <item x="10"/>
        <item x="119"/>
        <item x="146"/>
        <item x="134"/>
        <item x="114"/>
        <item x="44"/>
        <item x="115"/>
        <item x="148"/>
        <item x="75"/>
        <item x="141"/>
        <item x="139"/>
        <item x="7"/>
        <item x="6"/>
        <item x="29"/>
        <item x="71"/>
        <item x="68"/>
        <item x="24"/>
        <item x="36"/>
        <item x="43"/>
        <item x="49"/>
        <item x="11"/>
        <item x="60"/>
        <item x="62"/>
        <item x="54"/>
        <item x="5"/>
        <item x="1"/>
        <item x="14"/>
        <item x="17"/>
        <item x="51"/>
        <item x="4"/>
        <item x="9"/>
        <item x="13"/>
        <item x="15"/>
        <item x="45"/>
        <item x="38"/>
        <item x="37"/>
        <item x="93"/>
        <item x="123"/>
        <item t="default"/>
      </items>
    </pivotField>
    <pivotField dataField="1" showAll="0"/>
    <pivotField axis="axisPage" dataField="1" multipleItemSelectionAllowed="1" showAll="0">
      <items count="479">
        <item x="435"/>
        <item x="261"/>
        <item x="260"/>
        <item x="322"/>
        <item x="51"/>
        <item x="366"/>
        <item x="14"/>
        <item x="132"/>
        <item x="29"/>
        <item x="194"/>
        <item x="341"/>
        <item x="88"/>
        <item x="174"/>
        <item x="258"/>
        <item x="187"/>
        <item x="112"/>
        <item x="385"/>
        <item x="436"/>
        <item x="345"/>
        <item x="262"/>
        <item x="154"/>
        <item x="387"/>
        <item x="109"/>
        <item x="150"/>
        <item x="433"/>
        <item x="432"/>
        <item x="72"/>
        <item x="212"/>
        <item x="469"/>
        <item x="222"/>
        <item x="221"/>
        <item x="453"/>
        <item x="205"/>
        <item x="412"/>
        <item x="59"/>
        <item x="199"/>
        <item x="65"/>
        <item x="241"/>
        <item x="333"/>
        <item x="95"/>
        <item x="331"/>
        <item x="66"/>
        <item x="396"/>
        <item x="104"/>
        <item x="415"/>
        <item x="328"/>
        <item x="80"/>
        <item x="413"/>
        <item x="406"/>
        <item x="147"/>
        <item x="373"/>
        <item x="319"/>
        <item x="431"/>
        <item x="137"/>
        <item x="122"/>
        <item x="397"/>
        <item x="268"/>
        <item x="393"/>
        <item x="204"/>
        <item x="390"/>
        <item x="41"/>
        <item x="420"/>
        <item x="336"/>
        <item x="225"/>
        <item x="231"/>
        <item x="138"/>
        <item x="203"/>
        <item x="400"/>
        <item x="40"/>
        <item x="141"/>
        <item x="42"/>
        <item x="6"/>
        <item x="171"/>
        <item x="332"/>
        <item x="57"/>
        <item x="459"/>
        <item x="100"/>
        <item x="312"/>
        <item x="250"/>
        <item x="311"/>
        <item x="139"/>
        <item x="239"/>
        <item x="355"/>
        <item x="422"/>
        <item x="38"/>
        <item x="314"/>
        <item x="45"/>
        <item x="218"/>
        <item x="201"/>
        <item x="44"/>
        <item x="255"/>
        <item x="207"/>
        <item x="99"/>
        <item x="447"/>
        <item x="327"/>
        <item x="246"/>
        <item x="244"/>
        <item x="389"/>
        <item x="256"/>
        <item x="94"/>
        <item x="20"/>
        <item x="208"/>
        <item x="127"/>
        <item x="394"/>
        <item x="220"/>
        <item x="215"/>
        <item x="441"/>
        <item x="219"/>
        <item x="97"/>
        <item x="63"/>
        <item x="237"/>
        <item x="197"/>
        <item x="361"/>
        <item x="190"/>
        <item x="84"/>
        <item x="56"/>
        <item x="429"/>
        <item x="352"/>
        <item x="419"/>
        <item x="62"/>
        <item x="79"/>
        <item x="348"/>
        <item x="135"/>
        <item x="162"/>
        <item x="61"/>
        <item x="43"/>
        <item x="378"/>
        <item x="395"/>
        <item x="440"/>
        <item x="410"/>
        <item x="7"/>
        <item x="266"/>
        <item x="101"/>
        <item x="157"/>
        <item x="77"/>
        <item x="371"/>
        <item x="300"/>
        <item x="46"/>
        <item x="277"/>
        <item x="313"/>
        <item x="81"/>
        <item x="299"/>
        <item x="398"/>
        <item x="188"/>
        <item x="278"/>
        <item x="36"/>
        <item x="184"/>
        <item x="22"/>
        <item x="308"/>
        <item x="115"/>
        <item x="209"/>
        <item x="392"/>
        <item x="473"/>
        <item x="437"/>
        <item x="448"/>
        <item x="217"/>
        <item x="226"/>
        <item x="354"/>
        <item x="372"/>
        <item x="168"/>
        <item x="55"/>
        <item x="161"/>
        <item x="2"/>
        <item x="181"/>
        <item x="294"/>
        <item x="103"/>
        <item x="21"/>
        <item x="274"/>
        <item x="198"/>
        <item x="227"/>
        <item x="82"/>
        <item x="105"/>
        <item x="379"/>
        <item x="295"/>
        <item x="19"/>
        <item x="326"/>
        <item x="76"/>
        <item x="16"/>
        <item x="166"/>
        <item x="67"/>
        <item x="223"/>
        <item x="377"/>
        <item x="464"/>
        <item x="163"/>
        <item x="68"/>
        <item x="335"/>
        <item x="461"/>
        <item x="152"/>
        <item x="93"/>
        <item x="401"/>
        <item x="286"/>
        <item x="64"/>
        <item x="475"/>
        <item x="15"/>
        <item x="117"/>
        <item x="315"/>
        <item x="474"/>
        <item x="337"/>
        <item x="200"/>
        <item x="102"/>
        <item x="8"/>
        <item x="402"/>
        <item x="381"/>
        <item x="10"/>
        <item x="350"/>
        <item x="247"/>
        <item x="329"/>
        <item x="408"/>
        <item x="90"/>
        <item x="58"/>
        <item x="290"/>
        <item x="374"/>
        <item x="296"/>
        <item x="206"/>
        <item x="119"/>
        <item x="233"/>
        <item x="96"/>
        <item x="183"/>
        <item x="78"/>
        <item x="323"/>
        <item x="214"/>
        <item x="273"/>
        <item x="386"/>
        <item x="52"/>
        <item x="455"/>
        <item x="210"/>
        <item x="450"/>
        <item x="23"/>
        <item x="269"/>
        <item x="134"/>
        <item x="142"/>
        <item x="35"/>
        <item x="462"/>
        <item x="445"/>
        <item x="369"/>
        <item x="452"/>
        <item x="175"/>
        <item x="211"/>
        <item x="110"/>
        <item x="216"/>
        <item x="9"/>
        <item x="30"/>
        <item x="167"/>
        <item x="391"/>
        <item x="83"/>
        <item x="121"/>
        <item x="143"/>
        <item x="472"/>
        <item x="251"/>
        <item x="324"/>
        <item x="47"/>
        <item x="307"/>
        <item x="74"/>
        <item x="140"/>
        <item x="73"/>
        <item x="303"/>
        <item x="399"/>
        <item x="235"/>
        <item x="425"/>
        <item x="53"/>
        <item x="126"/>
        <item x="427"/>
        <item x="330"/>
        <item x="160"/>
        <item x="463"/>
        <item x="91"/>
        <item x="466"/>
        <item x="31"/>
        <item x="476"/>
        <item x="33"/>
        <item x="456"/>
        <item x="224"/>
        <item x="164"/>
        <item x="128"/>
        <item x="305"/>
        <item x="180"/>
        <item x="270"/>
        <item x="253"/>
        <item x="69"/>
        <item x="438"/>
        <item x="228"/>
        <item x="403"/>
        <item x="156"/>
        <item x="316"/>
        <item x="195"/>
        <item x="272"/>
        <item x="291"/>
        <item x="177"/>
        <item x="3"/>
        <item x="360"/>
        <item x="123"/>
        <item x="334"/>
        <item x="111"/>
        <item x="470"/>
        <item x="362"/>
        <item x="343"/>
        <item x="283"/>
        <item x="465"/>
        <item x="189"/>
        <item x="356"/>
        <item x="158"/>
        <item x="0"/>
        <item x="282"/>
        <item x="106"/>
        <item x="169"/>
        <item x="344"/>
        <item x="145"/>
        <item x="382"/>
        <item x="4"/>
        <item x="133"/>
        <item x="376"/>
        <item x="446"/>
        <item x="26"/>
        <item x="179"/>
        <item x="424"/>
        <item x="338"/>
        <item x="24"/>
        <item x="353"/>
        <item x="275"/>
        <item x="11"/>
        <item x="284"/>
        <item x="358"/>
        <item x="285"/>
        <item x="357"/>
        <item x="457"/>
        <item x="368"/>
        <item x="182"/>
        <item x="25"/>
        <item x="265"/>
        <item x="124"/>
        <item x="451"/>
        <item x="349"/>
        <item x="298"/>
        <item x="467"/>
        <item x="458"/>
        <item x="34"/>
        <item x="191"/>
        <item x="116"/>
        <item x="317"/>
        <item x="468"/>
        <item x="306"/>
        <item x="144"/>
        <item x="449"/>
        <item x="85"/>
        <item x="380"/>
        <item x="302"/>
        <item x="153"/>
        <item x="297"/>
        <item x="280"/>
        <item x="293"/>
        <item x="165"/>
        <item x="48"/>
        <item x="454"/>
        <item x="301"/>
        <item x="289"/>
        <item x="288"/>
        <item x="271"/>
        <item x="264"/>
        <item x="287"/>
        <item x="279"/>
        <item x="442"/>
        <item x="443"/>
        <item x="292"/>
        <item x="347"/>
        <item x="114"/>
        <item x="439"/>
        <item x="276"/>
        <item x="37"/>
        <item x="263"/>
        <item x="309"/>
        <item x="125"/>
        <item x="267"/>
        <item x="375"/>
        <item x="342"/>
        <item x="407"/>
        <item x="232"/>
        <item x="370"/>
        <item x="426"/>
        <item x="202"/>
        <item x="252"/>
        <item x="460"/>
        <item x="18"/>
        <item x="351"/>
        <item x="98"/>
        <item x="151"/>
        <item x="118"/>
        <item x="178"/>
        <item x="471"/>
        <item x="388"/>
        <item x="89"/>
        <item x="60"/>
        <item x="213"/>
        <item x="359"/>
        <item x="17"/>
        <item x="5"/>
        <item x="325"/>
        <item x="136"/>
        <item x="310"/>
        <item x="196"/>
        <item x="39"/>
        <item x="281"/>
        <item x="92"/>
        <item x="75"/>
        <item x="54"/>
        <item x="1"/>
        <item x="304"/>
        <item x="243"/>
        <item x="32"/>
        <item x="428"/>
        <item x="430"/>
        <item x="259"/>
        <item x="404"/>
        <item x="405"/>
        <item x="254"/>
        <item x="129"/>
        <item x="257"/>
        <item x="229"/>
        <item x="230"/>
        <item x="444"/>
        <item x="234"/>
        <item x="384"/>
        <item x="414"/>
        <item x="416"/>
        <item x="340"/>
        <item x="383"/>
        <item x="193"/>
        <item x="186"/>
        <item x="240"/>
        <item x="108"/>
        <item x="409"/>
        <item x="107"/>
        <item x="87"/>
        <item x="185"/>
        <item x="238"/>
        <item x="28"/>
        <item x="411"/>
        <item x="321"/>
        <item x="71"/>
        <item x="70"/>
        <item x="236"/>
        <item x="13"/>
        <item x="50"/>
        <item x="248"/>
        <item x="339"/>
        <item x="149"/>
        <item x="146"/>
        <item x="148"/>
        <item x="159"/>
        <item x="86"/>
        <item x="192"/>
        <item x="176"/>
        <item x="27"/>
        <item x="363"/>
        <item x="12"/>
        <item x="120"/>
        <item x="155"/>
        <item x="418"/>
        <item x="423"/>
        <item x="113"/>
        <item x="318"/>
        <item x="320"/>
        <item x="49"/>
        <item x="367"/>
        <item x="434"/>
        <item x="346"/>
        <item x="249"/>
        <item x="173"/>
        <item x="170"/>
        <item x="172"/>
        <item x="417"/>
        <item x="421"/>
        <item x="242"/>
        <item x="245"/>
        <item x="131"/>
        <item x="130"/>
        <item x="365"/>
        <item x="364"/>
        <item h="1" x="477"/>
        <item t="default"/>
      </items>
    </pivotField>
    <pivotField showAll="0"/>
  </pivotFields>
  <rowFields count="1">
    <field x="9"/>
  </rowFields>
  <rowItems count="14">
    <i>
      <x v="6"/>
    </i>
    <i>
      <x v="9"/>
    </i>
    <i>
      <x v="22"/>
    </i>
    <i>
      <x v="40"/>
    </i>
    <i>
      <x v="41"/>
    </i>
    <i>
      <x v="42"/>
    </i>
    <i>
      <x v="43"/>
    </i>
    <i>
      <x v="77"/>
    </i>
    <i>
      <x v="112"/>
    </i>
    <i>
      <x v="113"/>
    </i>
    <i>
      <x v="114"/>
    </i>
    <i>
      <x v="130"/>
    </i>
    <i>
      <x v="131"/>
    </i>
    <i t="grand">
      <x/>
    </i>
  </rowItems>
  <colFields count="1">
    <field x="-2"/>
  </colFields>
  <colItems count="2">
    <i>
      <x/>
    </i>
    <i i="1">
      <x v="1"/>
    </i>
  </colItems>
  <pageFields count="4">
    <pageField fld="3" hier="-1"/>
    <pageField fld="1" hier="-1"/>
    <pageField fld="8" hier="-1"/>
    <pageField fld="11" hier="-1"/>
  </pageFields>
  <dataFields count="2">
    <dataField name="Sum of FTE" fld="10" baseField="8" baseItem="6"/>
    <dataField name="Sum of Actual" fld="11" baseField="8" baseItem="6" numFmtId="44"/>
  </dataFields>
  <formats count="1">
    <format dxfId="5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10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M27:N34" firstHeaderRow="1" firstDataRow="1" firstDataCol="1" rowPageCount="3" colPageCount="1"/>
  <pivotFields count="13">
    <pivotField showAll="0"/>
    <pivotField axis="axisPage" multipleItemSelectionAllowed="1" showAll="0">
      <items count="14">
        <item h="1" x="8"/>
        <item x="4"/>
        <item h="1" x="1"/>
        <item h="1" x="2"/>
        <item x="6"/>
        <item h="1" x="5"/>
        <item x="7"/>
        <item h="1" x="3"/>
        <item h="1" x="10"/>
        <item h="1" x="9"/>
        <item h="1" x="0"/>
        <item h="1" x="11"/>
        <item h="1" x="12"/>
        <item t="default"/>
      </items>
    </pivotField>
    <pivotField showAll="0"/>
    <pivotField axis="axisPage" multipleItemSelectionAllowed="1" showAll="0" defaultSubtotal="0">
      <items count="3">
        <item x="1"/>
        <item h="1" x="2"/>
        <item x="0"/>
      </items>
    </pivotField>
    <pivotField showAll="0"/>
    <pivotField showAll="0"/>
    <pivotField showAll="0"/>
    <pivotField showAll="0"/>
    <pivotField axis="axisPage" multipleItemSelectionAllowed="1" showAll="0">
      <items count="155">
        <item h="1" x="124"/>
        <item x="5"/>
        <item h="1" x="116"/>
        <item h="1" x="33"/>
        <item h="1" x="34"/>
        <item h="1" x="117"/>
        <item h="1" x="125"/>
        <item h="1" x="126"/>
        <item h="1" x="127"/>
        <item h="1" x="47"/>
        <item h="1" x="55"/>
        <item h="1" x="128"/>
        <item h="1" x="129"/>
        <item h="1" x="63"/>
        <item h="1" x="70"/>
        <item h="1" x="71"/>
        <item h="1" x="131"/>
        <item h="1" x="132"/>
        <item h="1" x="133"/>
        <item h="1" x="134"/>
        <item h="1" x="135"/>
        <item h="1" x="136"/>
        <item h="1" x="137"/>
        <item h="1" x="138"/>
        <item h="1" x="36"/>
        <item h="1" x="118"/>
        <item h="1" x="17"/>
        <item x="18"/>
        <item x="0"/>
        <item h="1" x="31"/>
        <item h="1" x="1"/>
        <item h="1" x="22"/>
        <item h="1" x="2"/>
        <item h="1" x="3"/>
        <item h="1" x="23"/>
        <item x="4"/>
        <item h="1" x="27"/>
        <item h="1" x="24"/>
        <item h="1" x="25"/>
        <item h="1" x="29"/>
        <item h="1" x="6"/>
        <item h="1" x="7"/>
        <item h="1" x="19"/>
        <item h="1" x="20"/>
        <item h="1" x="37"/>
        <item h="1" x="139"/>
        <item h="1" x="140"/>
        <item h="1" x="38"/>
        <item h="1" x="141"/>
        <item h="1" x="40"/>
        <item h="1" x="68"/>
        <item h="1" x="142"/>
        <item h="1" x="143"/>
        <item h="1" x="144"/>
        <item h="1" x="145"/>
        <item h="1" x="146"/>
        <item h="1" x="147"/>
        <item h="1" x="75"/>
        <item h="1" x="148"/>
        <item h="1" x="149"/>
        <item h="1" x="150"/>
        <item h="1" x="41"/>
        <item h="1" x="119"/>
        <item h="1" x="39"/>
        <item h="1" x="120"/>
        <item h="1" x="8"/>
        <item h="1" x="121"/>
        <item h="1" x="26"/>
        <item x="9"/>
        <item h="1" x="21"/>
        <item h="1" x="28"/>
        <item h="1" x="122"/>
        <item h="1" x="10"/>
        <item h="1" x="30"/>
        <item h="1" x="123"/>
        <item h="1" x="11"/>
        <item x="12"/>
        <item h="1" x="13"/>
        <item h="1" x="35"/>
        <item h="1" x="32"/>
        <item h="1" x="14"/>
        <item h="1" x="15"/>
        <item h="1" x="16"/>
        <item h="1" x="151"/>
        <item h="1" x="72"/>
        <item h="1" x="152"/>
        <item h="1" x="53"/>
        <item h="1" x="67"/>
        <item h="1" x="65"/>
        <item h="1" x="66"/>
        <item h="1" x="56"/>
        <item h="1" x="64"/>
        <item h="1" x="69"/>
        <item h="1" x="57"/>
        <item h="1" x="73"/>
        <item h="1" x="49"/>
        <item h="1" x="153"/>
        <item h="1" x="74"/>
        <item h="1" x="54"/>
        <item h="1" x="61"/>
        <item h="1" x="62"/>
        <item h="1" x="60"/>
        <item h="1" x="58"/>
        <item h="1" x="130"/>
        <item h="1" x="59"/>
        <item h="1" x="76"/>
        <item h="1" x="50"/>
        <item h="1" x="51"/>
        <item h="1" x="77"/>
        <item h="1" x="78"/>
        <item h="1" x="42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4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43"/>
        <item h="1" x="110"/>
        <item h="1" x="111"/>
        <item h="1" x="112"/>
        <item h="1" x="113"/>
        <item h="1" x="48"/>
        <item h="1" x="52"/>
        <item h="1" x="44"/>
        <item h="1" x="114"/>
        <item h="1" x="115"/>
        <item h="1" x="45"/>
        <item t="default"/>
      </items>
    </pivotField>
    <pivotField axis="axisRow" showAll="0">
      <items count="155">
        <item x="31"/>
        <item x="34"/>
        <item x="12"/>
        <item x="117"/>
        <item x="52"/>
        <item x="32"/>
        <item x="70"/>
        <item x="130"/>
        <item x="152"/>
        <item x="53"/>
        <item x="151"/>
        <item x="150"/>
        <item x="116"/>
        <item x="33"/>
        <item x="41"/>
        <item x="105"/>
        <item x="20"/>
        <item x="25"/>
        <item x="147"/>
        <item x="111"/>
        <item x="118"/>
        <item x="47"/>
        <item x="72"/>
        <item x="145"/>
        <item x="142"/>
        <item x="143"/>
        <item x="144"/>
        <item x="90"/>
        <item x="91"/>
        <item x="77"/>
        <item x="42"/>
        <item x="80"/>
        <item x="81"/>
        <item x="79"/>
        <item x="78"/>
        <item x="88"/>
        <item x="89"/>
        <item x="140"/>
        <item x="128"/>
        <item x="153"/>
        <item x="56"/>
        <item x="66"/>
        <item x="65"/>
        <item x="67"/>
        <item x="27"/>
        <item x="74"/>
        <item x="39"/>
        <item x="61"/>
        <item x="124"/>
        <item x="100"/>
        <item x="125"/>
        <item x="129"/>
        <item x="126"/>
        <item x="35"/>
        <item x="127"/>
        <item x="95"/>
        <item x="58"/>
        <item x="94"/>
        <item x="59"/>
        <item x="2"/>
        <item x="22"/>
        <item x="23"/>
        <item x="3"/>
        <item x="110"/>
        <item x="0"/>
        <item x="57"/>
        <item x="82"/>
        <item x="83"/>
        <item x="40"/>
        <item x="113"/>
        <item x="135"/>
        <item x="28"/>
        <item x="149"/>
        <item x="85"/>
        <item x="84"/>
        <item x="87"/>
        <item x="86"/>
        <item x="69"/>
        <item x="76"/>
        <item x="97"/>
        <item x="104"/>
        <item x="98"/>
        <item x="106"/>
        <item x="19"/>
        <item x="101"/>
        <item x="102"/>
        <item x="103"/>
        <item x="133"/>
        <item x="121"/>
        <item x="112"/>
        <item x="99"/>
        <item x="137"/>
        <item x="122"/>
        <item x="16"/>
        <item x="120"/>
        <item x="26"/>
        <item x="50"/>
        <item x="46"/>
        <item x="21"/>
        <item x="107"/>
        <item x="48"/>
        <item x="92"/>
        <item x="18"/>
        <item x="136"/>
        <item x="138"/>
        <item x="131"/>
        <item x="132"/>
        <item x="96"/>
        <item x="109"/>
        <item x="108"/>
        <item x="73"/>
        <item x="30"/>
        <item x="64"/>
        <item x="55"/>
        <item x="63"/>
        <item x="8"/>
        <item x="10"/>
        <item x="119"/>
        <item x="146"/>
        <item x="134"/>
        <item x="114"/>
        <item x="44"/>
        <item x="115"/>
        <item x="148"/>
        <item x="75"/>
        <item x="141"/>
        <item x="139"/>
        <item x="7"/>
        <item x="6"/>
        <item x="29"/>
        <item x="71"/>
        <item x="68"/>
        <item x="24"/>
        <item x="36"/>
        <item x="43"/>
        <item x="49"/>
        <item x="11"/>
        <item x="60"/>
        <item x="62"/>
        <item x="54"/>
        <item x="5"/>
        <item x="1"/>
        <item x="14"/>
        <item x="17"/>
        <item x="51"/>
        <item x="4"/>
        <item x="9"/>
        <item x="13"/>
        <item x="15"/>
        <item x="45"/>
        <item x="38"/>
        <item x="37"/>
        <item x="93"/>
        <item x="123"/>
        <item t="default"/>
      </items>
    </pivotField>
    <pivotField showAll="0"/>
    <pivotField dataField="1" multipleItemSelectionAllowed="1" showAll="0"/>
    <pivotField showAll="0"/>
  </pivotFields>
  <rowFields count="1">
    <field x="9"/>
  </rowFields>
  <rowItems count="7">
    <i>
      <x v="2"/>
    </i>
    <i>
      <x v="64"/>
    </i>
    <i>
      <x v="102"/>
    </i>
    <i>
      <x v="140"/>
    </i>
    <i>
      <x v="145"/>
    </i>
    <i>
      <x v="146"/>
    </i>
    <i t="grand">
      <x/>
    </i>
  </rowItems>
  <colItems count="1">
    <i/>
  </colItems>
  <pageFields count="3">
    <pageField fld="3" hier="-1"/>
    <pageField fld="1" hier="-1"/>
    <pageField fld="8" hier="-1"/>
  </pageFields>
  <dataFields count="1">
    <dataField name="Sum of Actual" fld="11" baseField="8" baseItem="6" numFmtId="44"/>
  </dataFields>
  <formats count="1"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le1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S27:T34" firstHeaderRow="1" firstDataRow="1" firstDataCol="1" rowPageCount="3" colPageCount="1"/>
  <pivotFields count="13">
    <pivotField showAll="0"/>
    <pivotField axis="axisPage" multipleItemSelectionAllowed="1" showAll="0">
      <items count="14">
        <item h="1" x="8"/>
        <item h="1" x="4"/>
        <item x="1"/>
        <item h="1" x="2"/>
        <item h="1" x="6"/>
        <item h="1" x="5"/>
        <item h="1" x="7"/>
        <item h="1" x="3"/>
        <item x="10"/>
        <item h="1" x="9"/>
        <item h="1" x="0"/>
        <item h="1" x="11"/>
        <item h="1" x="12"/>
        <item t="default"/>
      </items>
    </pivotField>
    <pivotField showAll="0"/>
    <pivotField axis="axisPage" multipleItemSelectionAllowed="1" showAll="0" defaultSubtotal="0">
      <items count="3">
        <item x="1"/>
        <item h="1" x="2"/>
        <item x="0"/>
      </items>
    </pivotField>
    <pivotField showAll="0"/>
    <pivotField showAll="0"/>
    <pivotField showAll="0"/>
    <pivotField showAll="0"/>
    <pivotField axis="axisPage" multipleItemSelectionAllowed="1" showAll="0">
      <items count="155">
        <item h="1" x="124"/>
        <item x="5"/>
        <item h="1" x="116"/>
        <item h="1" x="33"/>
        <item h="1" x="34"/>
        <item h="1" x="117"/>
        <item h="1" x="125"/>
        <item h="1" x="126"/>
        <item h="1" x="127"/>
        <item h="1" x="47"/>
        <item h="1" x="55"/>
        <item h="1" x="128"/>
        <item h="1" x="129"/>
        <item h="1" x="63"/>
        <item h="1" x="70"/>
        <item h="1" x="71"/>
        <item h="1" x="131"/>
        <item h="1" x="132"/>
        <item h="1" x="133"/>
        <item h="1" x="134"/>
        <item h="1" x="135"/>
        <item h="1" x="136"/>
        <item h="1" x="137"/>
        <item h="1" x="138"/>
        <item h="1" x="36"/>
        <item h="1" x="118"/>
        <item h="1" x="17"/>
        <item x="18"/>
        <item x="0"/>
        <item h="1" x="31"/>
        <item h="1" x="1"/>
        <item h="1" x="22"/>
        <item h="1" x="2"/>
        <item h="1" x="3"/>
        <item h="1" x="23"/>
        <item x="4"/>
        <item h="1" x="27"/>
        <item h="1" x="24"/>
        <item h="1" x="25"/>
        <item h="1" x="29"/>
        <item h="1" x="6"/>
        <item h="1" x="7"/>
        <item h="1" x="19"/>
        <item h="1" x="20"/>
        <item h="1" x="37"/>
        <item h="1" x="139"/>
        <item h="1" x="140"/>
        <item h="1" x="38"/>
        <item h="1" x="141"/>
        <item h="1" x="40"/>
        <item h="1" x="68"/>
        <item h="1" x="142"/>
        <item h="1" x="143"/>
        <item h="1" x="144"/>
        <item h="1" x="145"/>
        <item h="1" x="146"/>
        <item h="1" x="147"/>
        <item h="1" x="75"/>
        <item h="1" x="148"/>
        <item h="1" x="149"/>
        <item h="1" x="150"/>
        <item h="1" x="41"/>
        <item h="1" x="119"/>
        <item h="1" x="39"/>
        <item h="1" x="120"/>
        <item h="1" x="8"/>
        <item h="1" x="121"/>
        <item h="1" x="26"/>
        <item x="9"/>
        <item h="1" x="21"/>
        <item h="1" x="28"/>
        <item h="1" x="122"/>
        <item h="1" x="10"/>
        <item h="1" x="30"/>
        <item h="1" x="123"/>
        <item h="1" x="11"/>
        <item x="12"/>
        <item h="1" x="13"/>
        <item h="1" x="35"/>
        <item h="1" x="32"/>
        <item h="1" x="14"/>
        <item h="1" x="15"/>
        <item h="1" x="16"/>
        <item h="1" x="151"/>
        <item h="1" x="72"/>
        <item h="1" x="152"/>
        <item h="1" x="53"/>
        <item h="1" x="67"/>
        <item h="1" x="65"/>
        <item h="1" x="66"/>
        <item h="1" x="56"/>
        <item h="1" x="64"/>
        <item h="1" x="69"/>
        <item h="1" x="57"/>
        <item h="1" x="73"/>
        <item h="1" x="49"/>
        <item h="1" x="153"/>
        <item h="1" x="74"/>
        <item h="1" x="54"/>
        <item h="1" x="61"/>
        <item h="1" x="62"/>
        <item h="1" x="60"/>
        <item h="1" x="58"/>
        <item h="1" x="130"/>
        <item h="1" x="59"/>
        <item h="1" x="76"/>
        <item h="1" x="50"/>
        <item h="1" x="51"/>
        <item h="1" x="77"/>
        <item h="1" x="78"/>
        <item h="1" x="42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4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43"/>
        <item h="1" x="110"/>
        <item h="1" x="111"/>
        <item h="1" x="112"/>
        <item h="1" x="113"/>
        <item h="1" x="48"/>
        <item h="1" x="52"/>
        <item h="1" x="44"/>
        <item h="1" x="114"/>
        <item h="1" x="115"/>
        <item h="1" x="45"/>
        <item t="default"/>
      </items>
    </pivotField>
    <pivotField axis="axisRow" showAll="0">
      <items count="155">
        <item x="31"/>
        <item x="34"/>
        <item x="12"/>
        <item x="117"/>
        <item x="52"/>
        <item x="32"/>
        <item x="70"/>
        <item x="130"/>
        <item x="152"/>
        <item x="53"/>
        <item x="151"/>
        <item x="150"/>
        <item x="116"/>
        <item x="33"/>
        <item x="41"/>
        <item x="105"/>
        <item x="20"/>
        <item x="25"/>
        <item x="147"/>
        <item x="111"/>
        <item x="118"/>
        <item x="47"/>
        <item x="72"/>
        <item x="145"/>
        <item x="142"/>
        <item x="143"/>
        <item x="144"/>
        <item x="90"/>
        <item x="91"/>
        <item x="77"/>
        <item x="42"/>
        <item x="80"/>
        <item x="81"/>
        <item x="79"/>
        <item x="78"/>
        <item x="88"/>
        <item x="89"/>
        <item x="140"/>
        <item x="128"/>
        <item x="153"/>
        <item x="56"/>
        <item x="66"/>
        <item x="65"/>
        <item x="67"/>
        <item x="27"/>
        <item x="74"/>
        <item x="39"/>
        <item x="61"/>
        <item x="124"/>
        <item x="100"/>
        <item x="125"/>
        <item x="129"/>
        <item x="126"/>
        <item x="35"/>
        <item x="127"/>
        <item x="95"/>
        <item x="58"/>
        <item x="94"/>
        <item x="59"/>
        <item x="2"/>
        <item x="22"/>
        <item x="23"/>
        <item x="3"/>
        <item x="110"/>
        <item x="0"/>
        <item x="57"/>
        <item x="82"/>
        <item x="83"/>
        <item x="40"/>
        <item x="113"/>
        <item x="135"/>
        <item x="28"/>
        <item x="149"/>
        <item x="85"/>
        <item x="84"/>
        <item x="87"/>
        <item x="86"/>
        <item x="69"/>
        <item x="76"/>
        <item x="97"/>
        <item x="104"/>
        <item x="98"/>
        <item x="106"/>
        <item x="19"/>
        <item x="101"/>
        <item x="102"/>
        <item x="103"/>
        <item x="133"/>
        <item x="121"/>
        <item x="112"/>
        <item x="99"/>
        <item x="137"/>
        <item x="122"/>
        <item x="16"/>
        <item x="120"/>
        <item x="26"/>
        <item x="50"/>
        <item x="46"/>
        <item x="21"/>
        <item x="107"/>
        <item x="48"/>
        <item x="92"/>
        <item x="18"/>
        <item x="136"/>
        <item x="138"/>
        <item x="131"/>
        <item x="132"/>
        <item x="96"/>
        <item x="109"/>
        <item x="108"/>
        <item x="73"/>
        <item x="30"/>
        <item x="64"/>
        <item x="55"/>
        <item x="63"/>
        <item x="8"/>
        <item x="10"/>
        <item x="119"/>
        <item x="146"/>
        <item x="134"/>
        <item x="114"/>
        <item x="44"/>
        <item x="115"/>
        <item x="148"/>
        <item x="75"/>
        <item x="141"/>
        <item x="139"/>
        <item x="7"/>
        <item x="6"/>
        <item x="29"/>
        <item x="71"/>
        <item x="68"/>
        <item x="24"/>
        <item x="36"/>
        <item x="43"/>
        <item x="49"/>
        <item x="11"/>
        <item x="60"/>
        <item x="62"/>
        <item x="54"/>
        <item x="5"/>
        <item x="1"/>
        <item x="14"/>
        <item x="17"/>
        <item x="51"/>
        <item x="4"/>
        <item x="9"/>
        <item x="13"/>
        <item x="15"/>
        <item x="45"/>
        <item x="38"/>
        <item x="37"/>
        <item x="93"/>
        <item x="123"/>
        <item t="default"/>
      </items>
    </pivotField>
    <pivotField showAll="0"/>
    <pivotField dataField="1" multipleItemSelectionAllowed="1" showAll="0"/>
    <pivotField showAll="0"/>
  </pivotFields>
  <rowFields count="1">
    <field x="9"/>
  </rowFields>
  <rowItems count="7">
    <i>
      <x v="2"/>
    </i>
    <i>
      <x v="64"/>
    </i>
    <i>
      <x v="102"/>
    </i>
    <i>
      <x v="140"/>
    </i>
    <i>
      <x v="145"/>
    </i>
    <i>
      <x v="146"/>
    </i>
    <i t="grand">
      <x/>
    </i>
  </rowItems>
  <colItems count="1">
    <i/>
  </colItems>
  <pageFields count="3">
    <pageField fld="3" hier="-1"/>
    <pageField fld="1" hier="-1"/>
    <pageField fld="8" hier="-1"/>
  </pageFields>
  <dataFields count="1">
    <dataField name="Sum of Actual" fld="11" baseField="8" baseItem="6" numFmtId="44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G40:I50" firstHeaderRow="0" firstDataRow="1" firstDataCol="1" rowPageCount="2" colPageCount="1"/>
  <pivotFields count="13">
    <pivotField showAll="0"/>
    <pivotField axis="axisRow" showAll="0">
      <items count="14">
        <item x="8"/>
        <item h="1" x="4"/>
        <item h="1" x="1"/>
        <item x="2"/>
        <item x="6"/>
        <item x="5"/>
        <item x="7"/>
        <item x="3"/>
        <item h="1" x="10"/>
        <item x="9"/>
        <item x="0"/>
        <item x="11"/>
        <item h="1" x="12"/>
        <item t="default"/>
      </items>
    </pivotField>
    <pivotField showAll="0"/>
    <pivotField axis="axisPage" multipleItemSelectionAllowed="1" showAll="0" defaultSubtotal="0">
      <items count="3">
        <item x="1"/>
        <item h="1" x="2"/>
        <item x="0"/>
      </items>
    </pivotField>
    <pivotField showAll="0"/>
    <pivotField showAll="0"/>
    <pivotField showAll="0"/>
    <pivotField showAll="0"/>
    <pivotField axis="axisPage" multipleItemSelectionAllowed="1" showAll="0">
      <items count="155">
        <item h="1" x="124"/>
        <item h="1" x="5"/>
        <item h="1" x="116"/>
        <item h="1" x="33"/>
        <item h="1" x="34"/>
        <item h="1" x="117"/>
        <item h="1" x="125"/>
        <item h="1" x="126"/>
        <item h="1" x="127"/>
        <item h="1" x="47"/>
        <item x="55"/>
        <item h="1" x="128"/>
        <item h="1" x="129"/>
        <item x="63"/>
        <item x="70"/>
        <item x="71"/>
        <item x="131"/>
        <item x="132"/>
        <item x="133"/>
        <item x="134"/>
        <item x="135"/>
        <item x="136"/>
        <item x="137"/>
        <item x="138"/>
        <item h="1" x="36"/>
        <item h="1" x="118"/>
        <item h="1" x="17"/>
        <item h="1" x="18"/>
        <item h="1" x="0"/>
        <item h="1" x="31"/>
        <item h="1" x="1"/>
        <item h="1" x="22"/>
        <item h="1" x="2"/>
        <item h="1" x="3"/>
        <item h="1" x="23"/>
        <item h="1" x="4"/>
        <item h="1" x="27"/>
        <item h="1" x="24"/>
        <item h="1" x="25"/>
        <item h="1" x="29"/>
        <item h="1" x="6"/>
        <item h="1" x="7"/>
        <item h="1" x="19"/>
        <item h="1" x="20"/>
        <item h="1" x="37"/>
        <item x="139"/>
        <item x="140"/>
        <item h="1" x="38"/>
        <item x="141"/>
        <item h="1" x="40"/>
        <item x="68"/>
        <item x="142"/>
        <item x="143"/>
        <item x="144"/>
        <item x="145"/>
        <item x="146"/>
        <item x="147"/>
        <item x="75"/>
        <item x="148"/>
        <item x="149"/>
        <item x="150"/>
        <item h="1" x="41"/>
        <item h="1" x="119"/>
        <item h="1" x="39"/>
        <item h="1" x="120"/>
        <item h="1" x="8"/>
        <item h="1" x="121"/>
        <item h="1" x="26"/>
        <item h="1" x="9"/>
        <item h="1" x="21"/>
        <item h="1" x="28"/>
        <item h="1" x="122"/>
        <item h="1" x="10"/>
        <item h="1" x="30"/>
        <item h="1" x="123"/>
        <item h="1" x="11"/>
        <item h="1" x="12"/>
        <item h="1" x="13"/>
        <item h="1" x="35"/>
        <item h="1" x="32"/>
        <item h="1" x="14"/>
        <item h="1" x="15"/>
        <item h="1" x="16"/>
        <item x="151"/>
        <item x="72"/>
        <item x="152"/>
        <item x="53"/>
        <item x="67"/>
        <item x="65"/>
        <item x="66"/>
        <item x="56"/>
        <item x="64"/>
        <item x="69"/>
        <item h="1" x="57"/>
        <item h="1" x="73"/>
        <item h="1" x="49"/>
        <item x="153"/>
        <item x="74"/>
        <item h="1" x="54"/>
        <item h="1" x="61"/>
        <item h="1" x="62"/>
        <item h="1" x="60"/>
        <item h="1" x="58"/>
        <item h="1" x="130"/>
        <item h="1" x="59"/>
        <item h="1" x="76"/>
        <item h="1" x="50"/>
        <item h="1" x="51"/>
        <item h="1" x="77"/>
        <item h="1" x="78"/>
        <item h="1" x="42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4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43"/>
        <item h="1" x="110"/>
        <item h="1" x="111"/>
        <item h="1" x="112"/>
        <item h="1" x="113"/>
        <item h="1" x="48"/>
        <item h="1" x="52"/>
        <item h="1" x="44"/>
        <item h="1" x="114"/>
        <item h="1" x="115"/>
        <item h="1" x="45"/>
        <item t="default"/>
      </items>
    </pivotField>
    <pivotField showAll="0">
      <items count="155">
        <item x="31"/>
        <item x="34"/>
        <item x="12"/>
        <item x="117"/>
        <item x="52"/>
        <item x="32"/>
        <item x="70"/>
        <item x="130"/>
        <item x="152"/>
        <item x="53"/>
        <item x="151"/>
        <item x="150"/>
        <item x="116"/>
        <item x="33"/>
        <item x="41"/>
        <item x="105"/>
        <item x="20"/>
        <item x="25"/>
        <item x="147"/>
        <item x="111"/>
        <item x="118"/>
        <item x="47"/>
        <item x="72"/>
        <item x="145"/>
        <item x="142"/>
        <item x="143"/>
        <item x="144"/>
        <item x="90"/>
        <item x="91"/>
        <item x="77"/>
        <item x="42"/>
        <item x="80"/>
        <item x="81"/>
        <item x="79"/>
        <item x="78"/>
        <item x="88"/>
        <item x="89"/>
        <item x="140"/>
        <item x="128"/>
        <item x="153"/>
        <item x="56"/>
        <item x="66"/>
        <item x="65"/>
        <item x="67"/>
        <item x="27"/>
        <item x="74"/>
        <item x="39"/>
        <item x="61"/>
        <item x="124"/>
        <item x="100"/>
        <item x="125"/>
        <item x="129"/>
        <item x="126"/>
        <item x="35"/>
        <item x="127"/>
        <item x="95"/>
        <item x="58"/>
        <item x="94"/>
        <item x="59"/>
        <item x="2"/>
        <item x="22"/>
        <item x="23"/>
        <item x="3"/>
        <item x="110"/>
        <item x="0"/>
        <item x="57"/>
        <item x="82"/>
        <item x="83"/>
        <item x="40"/>
        <item x="113"/>
        <item x="135"/>
        <item x="28"/>
        <item x="149"/>
        <item x="85"/>
        <item x="84"/>
        <item x="87"/>
        <item x="86"/>
        <item x="69"/>
        <item x="76"/>
        <item x="97"/>
        <item x="104"/>
        <item x="98"/>
        <item x="106"/>
        <item x="19"/>
        <item x="101"/>
        <item x="102"/>
        <item x="103"/>
        <item x="133"/>
        <item x="121"/>
        <item x="112"/>
        <item x="99"/>
        <item x="137"/>
        <item x="122"/>
        <item x="16"/>
        <item x="120"/>
        <item x="26"/>
        <item x="50"/>
        <item x="46"/>
        <item x="21"/>
        <item x="107"/>
        <item x="48"/>
        <item x="92"/>
        <item x="18"/>
        <item x="136"/>
        <item x="138"/>
        <item x="131"/>
        <item x="132"/>
        <item x="96"/>
        <item x="109"/>
        <item x="108"/>
        <item x="73"/>
        <item x="30"/>
        <item x="64"/>
        <item x="55"/>
        <item x="63"/>
        <item x="8"/>
        <item x="10"/>
        <item x="119"/>
        <item x="146"/>
        <item x="134"/>
        <item x="114"/>
        <item x="44"/>
        <item x="115"/>
        <item x="148"/>
        <item x="75"/>
        <item x="141"/>
        <item x="139"/>
        <item x="7"/>
        <item x="6"/>
        <item x="29"/>
        <item x="71"/>
        <item x="68"/>
        <item x="24"/>
        <item x="36"/>
        <item x="43"/>
        <item x="49"/>
        <item x="11"/>
        <item x="60"/>
        <item x="62"/>
        <item x="54"/>
        <item x="5"/>
        <item x="1"/>
        <item x="14"/>
        <item x="17"/>
        <item x="51"/>
        <item x="4"/>
        <item x="9"/>
        <item x="13"/>
        <item x="15"/>
        <item x="45"/>
        <item x="38"/>
        <item x="37"/>
        <item x="93"/>
        <item x="123"/>
        <item t="default"/>
      </items>
    </pivotField>
    <pivotField dataField="1" showAll="0"/>
    <pivotField dataField="1" multipleItemSelectionAllowed="1" showAll="0"/>
    <pivotField showAll="0"/>
  </pivotFields>
  <rowFields count="1">
    <field x="1"/>
  </rowFields>
  <rowItems count="10">
    <i>
      <x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pageFields count="2">
    <pageField fld="3" hier="-1"/>
    <pageField fld="8" hier="-1"/>
  </pageFields>
  <dataFields count="2">
    <dataField name="Sum of Actual" fld="11" baseField="8" baseItem="6" numFmtId="44"/>
    <dataField name="Sum of FTE" fld="10" baseField="1" baseItem="0"/>
  </dataFields>
  <formats count="1">
    <format dxfId="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rinterSettings" Target="../printerSettings/printerSettings3.bin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M55"/>
  <sheetViews>
    <sheetView tabSelected="1" zoomScale="85" zoomScaleNormal="85" workbookViewId="0">
      <selection activeCell="D59" sqref="D59"/>
    </sheetView>
  </sheetViews>
  <sheetFormatPr defaultRowHeight="14.4" x14ac:dyDescent="0.3"/>
  <cols>
    <col min="1" max="1" width="22.44140625" customWidth="1"/>
    <col min="2" max="2" width="16.6640625" customWidth="1"/>
    <col min="3" max="3" width="13.88671875" bestFit="1" customWidth="1"/>
    <col min="4" max="4" width="19.88671875" customWidth="1"/>
    <col min="5" max="5" width="10.88671875" customWidth="1"/>
    <col min="9" max="9" width="2.88671875" customWidth="1"/>
    <col min="10" max="10" width="21.33203125" customWidth="1"/>
    <col min="11" max="11" width="13.6640625" hidden="1" customWidth="1"/>
    <col min="12" max="12" width="13.5546875" bestFit="1" customWidth="1"/>
    <col min="13" max="13" width="47.6640625" customWidth="1"/>
  </cols>
  <sheetData>
    <row r="1" spans="1:13" ht="15" thickBot="1" x14ac:dyDescent="0.35">
      <c r="A1" s="312" t="s">
        <v>102</v>
      </c>
      <c r="B1" s="313"/>
      <c r="C1" s="313"/>
      <c r="D1" s="314"/>
      <c r="E1" s="315" t="s">
        <v>471</v>
      </c>
      <c r="F1" s="316"/>
      <c r="G1" s="316"/>
      <c r="H1" s="317"/>
      <c r="J1" s="318" t="s">
        <v>598</v>
      </c>
      <c r="K1" s="319"/>
      <c r="L1" s="319"/>
      <c r="M1" s="320"/>
    </row>
    <row r="2" spans="1:13" ht="15" thickBot="1" x14ac:dyDescent="0.35">
      <c r="A2" s="324" t="s">
        <v>613</v>
      </c>
      <c r="B2" s="325"/>
      <c r="C2" s="325"/>
      <c r="D2" s="328">
        <f>E2</f>
        <v>1759.6799999999998</v>
      </c>
      <c r="E2" s="321">
        <f>0.846*2080</f>
        <v>1759.6799999999998</v>
      </c>
      <c r="F2" s="322"/>
      <c r="G2" s="322"/>
      <c r="H2" s="323"/>
      <c r="J2" s="228"/>
      <c r="K2" s="229" t="s">
        <v>599</v>
      </c>
      <c r="L2" s="229"/>
      <c r="M2" s="230" t="s">
        <v>600</v>
      </c>
    </row>
    <row r="3" spans="1:13" ht="15" thickBot="1" x14ac:dyDescent="0.35">
      <c r="A3" s="326"/>
      <c r="B3" s="327"/>
      <c r="C3" s="327"/>
      <c r="D3" s="329"/>
      <c r="J3" s="231" t="s">
        <v>601</v>
      </c>
      <c r="K3" s="232"/>
      <c r="L3" s="232"/>
      <c r="M3" s="17"/>
    </row>
    <row r="4" spans="1:13" ht="15" thickBot="1" x14ac:dyDescent="0.35">
      <c r="A4" s="15"/>
      <c r="B4" s="257" t="s">
        <v>380</v>
      </c>
      <c r="C4" s="258" t="s">
        <v>10</v>
      </c>
      <c r="D4" s="259" t="s">
        <v>381</v>
      </c>
      <c r="E4" s="315" t="s">
        <v>474</v>
      </c>
      <c r="F4" s="316"/>
      <c r="G4" s="316"/>
      <c r="H4" s="317"/>
      <c r="J4" s="233" t="s">
        <v>382</v>
      </c>
      <c r="K4" s="234">
        <f>'Salary '!I5</f>
        <v>55866.868852459011</v>
      </c>
      <c r="L4" s="235">
        <f>K4</f>
        <v>55866.868852459011</v>
      </c>
      <c r="M4" s="236" t="s">
        <v>620</v>
      </c>
    </row>
    <row r="5" spans="1:13" x14ac:dyDescent="0.3">
      <c r="A5" s="220" t="s">
        <v>382</v>
      </c>
      <c r="B5" s="221">
        <f>'Salary '!I5</f>
        <v>55866.868852459011</v>
      </c>
      <c r="C5" s="135">
        <f>F6*'Proposed RATE MODEL'!C6</f>
        <v>0.45962889933768136</v>
      </c>
      <c r="D5" s="8">
        <f>B5*C5</f>
        <v>25678.027440098329</v>
      </c>
      <c r="E5" s="21" t="s">
        <v>476</v>
      </c>
      <c r="F5" s="22"/>
      <c r="G5" s="22"/>
      <c r="H5" s="23"/>
      <c r="J5" s="233" t="s">
        <v>602</v>
      </c>
      <c r="K5" s="234">
        <f>'Salary '!I14</f>
        <v>36919.588974854931</v>
      </c>
      <c r="L5" s="235">
        <f>K5</f>
        <v>36919.588974854931</v>
      </c>
      <c r="M5" s="236" t="s">
        <v>620</v>
      </c>
    </row>
    <row r="6" spans="1:13" x14ac:dyDescent="0.3">
      <c r="A6" s="9" t="s">
        <v>383</v>
      </c>
      <c r="B6" s="10">
        <f>'Salary '!I14</f>
        <v>36919.588974854931</v>
      </c>
      <c r="C6" s="222">
        <v>1</v>
      </c>
      <c r="D6" s="8">
        <f t="shared" ref="D6:D7" si="0">B6*C6</f>
        <v>36919.588974854931</v>
      </c>
      <c r="E6" s="139" t="s">
        <v>475</v>
      </c>
      <c r="F6" s="135">
        <f>'FTE COUNT'!D6</f>
        <v>0.45962889933768136</v>
      </c>
      <c r="G6" s="22" t="s">
        <v>477</v>
      </c>
      <c r="H6" s="23"/>
      <c r="J6" s="233" t="s">
        <v>384</v>
      </c>
      <c r="K6" s="234">
        <f>'Salary '!I27</f>
        <v>34324.528301886792</v>
      </c>
      <c r="L6" s="235">
        <f>K6</f>
        <v>34324.528301886792</v>
      </c>
      <c r="M6" s="236" t="s">
        <v>620</v>
      </c>
    </row>
    <row r="7" spans="1:13" ht="15" customHeight="1" thickBot="1" x14ac:dyDescent="0.35">
      <c r="A7" s="11" t="s">
        <v>384</v>
      </c>
      <c r="B7" s="12">
        <f>'Salary '!I27</f>
        <v>34324.528301886792</v>
      </c>
      <c r="C7" s="134">
        <f>C6*F7</f>
        <v>4.044693867232925E-2</v>
      </c>
      <c r="D7" s="13">
        <f t="shared" si="0"/>
        <v>1388.3220911830447</v>
      </c>
      <c r="E7" s="140" t="s">
        <v>384</v>
      </c>
      <c r="F7" s="136">
        <f>'FTE COUNT'!D17</f>
        <v>4.044693867232925E-2</v>
      </c>
      <c r="G7" s="137" t="s">
        <v>477</v>
      </c>
      <c r="H7" s="138"/>
      <c r="J7" s="231" t="s">
        <v>603</v>
      </c>
      <c r="K7" s="238"/>
      <c r="L7" s="239"/>
      <c r="M7" s="237"/>
    </row>
    <row r="8" spans="1:13" x14ac:dyDescent="0.3">
      <c r="A8" s="14"/>
      <c r="B8" s="10"/>
      <c r="C8" s="263">
        <f>SUM(C5:C7)</f>
        <v>1.5000758380100105</v>
      </c>
      <c r="D8" s="260">
        <f>SUM(D5:D7)</f>
        <v>63985.938506136299</v>
      </c>
      <c r="J8" s="240" t="s">
        <v>604</v>
      </c>
      <c r="K8" s="241">
        <f>'FY14 Pivots'!E29+'FY14 Pivots'!E30</f>
        <v>0.11399867885385381</v>
      </c>
      <c r="L8" s="242">
        <f>C10</f>
        <v>0.21709999999999999</v>
      </c>
      <c r="M8" s="17" t="s">
        <v>607</v>
      </c>
    </row>
    <row r="9" spans="1:13" ht="15" customHeight="1" x14ac:dyDescent="0.3">
      <c r="A9" s="15"/>
      <c r="B9" s="16"/>
      <c r="C9" s="16"/>
      <c r="D9" s="17"/>
      <c r="J9" s="240" t="s">
        <v>387</v>
      </c>
      <c r="K9" s="243">
        <f>'FY14 Pivots'!D32</f>
        <v>8123.2775665399222</v>
      </c>
      <c r="L9" s="244">
        <f>K9</f>
        <v>8123.2775665399222</v>
      </c>
      <c r="M9" s="17" t="s">
        <v>625</v>
      </c>
    </row>
    <row r="10" spans="1:13" x14ac:dyDescent="0.3">
      <c r="A10" s="14" t="s">
        <v>385</v>
      </c>
      <c r="B10" s="227"/>
      <c r="C10" s="84">
        <v>0.21709999999999999</v>
      </c>
      <c r="D10" s="261">
        <f>D8*C10</f>
        <v>13891.347249682191</v>
      </c>
      <c r="J10" s="240" t="s">
        <v>605</v>
      </c>
      <c r="K10" s="243">
        <f>'FY14 Pivots'!D33</f>
        <v>8493.5976494987899</v>
      </c>
      <c r="L10" s="244">
        <f>K10</f>
        <v>8493.5976494987899</v>
      </c>
      <c r="M10" s="17" t="s">
        <v>625</v>
      </c>
    </row>
    <row r="11" spans="1:13" x14ac:dyDescent="0.3">
      <c r="A11" s="15"/>
      <c r="B11" s="16"/>
      <c r="C11" s="16"/>
      <c r="D11" s="261"/>
      <c r="J11" s="240" t="s">
        <v>606</v>
      </c>
      <c r="K11" s="245">
        <f>'FY14 Pivots'!E28</f>
        <v>0.15569348159264632</v>
      </c>
      <c r="L11" s="246">
        <f>C19</f>
        <v>0.12</v>
      </c>
      <c r="M11" s="17" t="s">
        <v>607</v>
      </c>
    </row>
    <row r="12" spans="1:13" ht="15" thickBot="1" x14ac:dyDescent="0.35">
      <c r="A12" s="223" t="s">
        <v>386</v>
      </c>
      <c r="B12" s="224"/>
      <c r="C12" s="224"/>
      <c r="D12" s="250">
        <f>SUM(D8:D10)</f>
        <v>77877.285755818491</v>
      </c>
      <c r="J12" s="247" t="s">
        <v>630</v>
      </c>
      <c r="K12" s="248"/>
      <c r="L12" s="248">
        <f>'Spring 2016 Forecast'!BM26</f>
        <v>5.4121725731895332E-2</v>
      </c>
      <c r="M12" s="249" t="s">
        <v>608</v>
      </c>
    </row>
    <row r="13" spans="1:13" ht="15" thickBot="1" x14ac:dyDescent="0.35">
      <c r="A13" s="9"/>
      <c r="B13" s="16"/>
      <c r="C13" s="16"/>
      <c r="D13" s="20"/>
      <c r="J13" s="285" t="s">
        <v>629</v>
      </c>
      <c r="K13" s="286"/>
      <c r="L13" s="288">
        <f>'Spring 2018'!BQ27</f>
        <v>2.6804860614724868E-2</v>
      </c>
      <c r="M13" s="287" t="s">
        <v>642</v>
      </c>
    </row>
    <row r="14" spans="1:13" x14ac:dyDescent="0.3">
      <c r="A14" s="14" t="s">
        <v>387</v>
      </c>
      <c r="B14" s="16"/>
      <c r="C14" s="18">
        <f>'FY14 Pivots'!D32</f>
        <v>8123.2775665399222</v>
      </c>
      <c r="D14" s="262">
        <f>C14*C8</f>
        <v>12185.532403015293</v>
      </c>
    </row>
    <row r="15" spans="1:13" ht="15" thickBot="1" x14ac:dyDescent="0.35">
      <c r="A15" s="14" t="s">
        <v>388</v>
      </c>
      <c r="B15" s="16"/>
      <c r="C15" s="18">
        <f>'FY14 Pivots'!D33</f>
        <v>8493.5976494987899</v>
      </c>
      <c r="D15" s="262">
        <f>C15*C8</f>
        <v>12741.040611791754</v>
      </c>
    </row>
    <row r="16" spans="1:13" ht="15" thickBot="1" x14ac:dyDescent="0.35">
      <c r="A16" s="14"/>
      <c r="B16" s="16"/>
      <c r="C16" s="18"/>
      <c r="D16" s="262"/>
      <c r="F16" s="277" t="s">
        <v>621</v>
      </c>
      <c r="G16" s="278"/>
      <c r="H16" s="278"/>
      <c r="I16" s="278"/>
      <c r="J16" s="278"/>
      <c r="K16" s="279"/>
    </row>
    <row r="17" spans="1:11" x14ac:dyDescent="0.3">
      <c r="A17" s="223" t="s">
        <v>389</v>
      </c>
      <c r="B17" s="224"/>
      <c r="C17" s="224"/>
      <c r="D17" s="250">
        <f>SUM(D12:D15)</f>
        <v>102803.85877062555</v>
      </c>
      <c r="F17" s="21"/>
      <c r="G17" s="22"/>
      <c r="H17" s="22"/>
      <c r="I17" s="22"/>
      <c r="J17" s="22"/>
      <c r="K17" s="23"/>
    </row>
    <row r="18" spans="1:11" x14ac:dyDescent="0.3">
      <c r="A18" s="19"/>
      <c r="B18" s="16"/>
      <c r="C18" s="16"/>
      <c r="D18" s="261"/>
      <c r="F18" s="276" t="s">
        <v>623</v>
      </c>
      <c r="G18" s="22"/>
      <c r="H18" s="22"/>
      <c r="I18" s="22"/>
      <c r="J18" s="22"/>
      <c r="K18" s="23"/>
    </row>
    <row r="19" spans="1:11" x14ac:dyDescent="0.3">
      <c r="A19" s="14" t="s">
        <v>390</v>
      </c>
      <c r="B19" s="227"/>
      <c r="C19" s="264">
        <v>0.12</v>
      </c>
      <c r="D19" s="261">
        <f>C19*D17</f>
        <v>12336.463052475065</v>
      </c>
      <c r="F19" s="21" t="str">
        <f>"DC 4 hours / Management "&amp;ROUND(4*F6,2)&amp;" hours / Support "&amp;ROUND(4*F7,2)&amp;" hours"</f>
        <v>DC 4 hours / Management 1.84 hours / Support 0.16 hours</v>
      </c>
      <c r="G19" s="22"/>
      <c r="H19" s="22"/>
      <c r="I19" s="22"/>
      <c r="J19" s="22"/>
      <c r="K19" s="23"/>
    </row>
    <row r="20" spans="1:11" x14ac:dyDescent="0.3">
      <c r="A20" s="14"/>
      <c r="B20" s="227"/>
      <c r="C20" s="264"/>
      <c r="D20" s="261"/>
      <c r="F20" s="21"/>
      <c r="G20" s="22"/>
      <c r="H20" s="22"/>
      <c r="I20" s="22"/>
      <c r="J20" s="22"/>
      <c r="K20" s="23"/>
    </row>
    <row r="21" spans="1:11" x14ac:dyDescent="0.3">
      <c r="A21" s="266" t="s">
        <v>449</v>
      </c>
      <c r="B21" s="224"/>
      <c r="C21" s="224"/>
      <c r="D21" s="250">
        <f>SUM(D17:D19)</f>
        <v>115140.32182310062</v>
      </c>
      <c r="F21" s="276" t="s">
        <v>622</v>
      </c>
      <c r="G21" s="22"/>
      <c r="H21" s="22"/>
      <c r="I21" s="22"/>
      <c r="J21" s="22"/>
      <c r="K21" s="23"/>
    </row>
    <row r="22" spans="1:11" x14ac:dyDescent="0.3">
      <c r="A22" s="9"/>
      <c r="B22" s="16"/>
      <c r="C22" s="16"/>
      <c r="D22" s="20"/>
      <c r="F22" s="21" t="str">
        <f>"DC 5 hours / Management "&amp;ROUND(5*F6,2)&amp;" hours / Support "&amp;ROUND(5*F7,2)&amp;" hours"</f>
        <v>DC 5 hours / Management 2.3 hours / Support 0.2 hours</v>
      </c>
      <c r="G22" s="22"/>
      <c r="H22" s="22"/>
      <c r="I22" s="22"/>
      <c r="J22" s="22"/>
      <c r="K22" s="23"/>
    </row>
    <row r="23" spans="1:11" x14ac:dyDescent="0.3">
      <c r="A23" s="265" t="s">
        <v>631</v>
      </c>
      <c r="B23" s="16"/>
      <c r="C23" s="251">
        <f>L12</f>
        <v>5.4121725731895332E-2</v>
      </c>
      <c r="D23" s="261">
        <f>D21*(1+C23)</f>
        <v>121371.91474149263</v>
      </c>
      <c r="F23" s="21"/>
      <c r="G23" s="22"/>
      <c r="H23" s="22"/>
      <c r="I23" s="22"/>
      <c r="J23" s="22"/>
      <c r="K23" s="23"/>
    </row>
    <row r="24" spans="1:11" x14ac:dyDescent="0.3">
      <c r="A24" s="265" t="s">
        <v>643</v>
      </c>
      <c r="B24" s="16"/>
      <c r="C24" s="251">
        <f>L13</f>
        <v>2.6804860614724868E-2</v>
      </c>
      <c r="D24" s="261">
        <f>D23*(C24+1)</f>
        <v>124625.2719986806</v>
      </c>
      <c r="F24" s="276" t="s">
        <v>624</v>
      </c>
      <c r="G24" s="22"/>
      <c r="H24" s="22"/>
      <c r="I24" s="22"/>
      <c r="J24" s="22"/>
      <c r="K24" s="23"/>
    </row>
    <row r="25" spans="1:11" x14ac:dyDescent="0.3">
      <c r="A25" s="269" t="s">
        <v>615</v>
      </c>
      <c r="B25" s="268"/>
      <c r="C25" s="267"/>
      <c r="D25" s="270">
        <f>D24/D2</f>
        <v>70.822690488430069</v>
      </c>
      <c r="F25" s="21" t="str">
        <f>"DC 2 hours / Management "&amp;ROUND(2*F6,2)&amp;" hours / Support "&amp;ROUND(2*F7,2)&amp;" hours"</f>
        <v>DC 2 hours / Management 0.92 hours / Support 0.08 hours</v>
      </c>
      <c r="G25" s="22"/>
      <c r="H25" s="22"/>
      <c r="I25" s="22"/>
      <c r="J25" s="22"/>
      <c r="K25" s="23"/>
    </row>
    <row r="26" spans="1:11" ht="15" thickBot="1" x14ac:dyDescent="0.35">
      <c r="A26" s="21"/>
      <c r="B26" s="22"/>
      <c r="C26" s="22"/>
      <c r="D26" s="271"/>
      <c r="F26" s="274"/>
      <c r="G26" s="137"/>
      <c r="H26" s="137"/>
      <c r="I26" s="137"/>
      <c r="J26" s="137"/>
      <c r="K26" s="138"/>
    </row>
    <row r="27" spans="1:11" x14ac:dyDescent="0.3">
      <c r="A27" s="21" t="s">
        <v>616</v>
      </c>
      <c r="B27" s="272" t="s">
        <v>617</v>
      </c>
      <c r="C27" s="273">
        <v>4</v>
      </c>
      <c r="D27" s="302">
        <f>C27*D25</f>
        <v>283.29076195372028</v>
      </c>
    </row>
    <row r="28" spans="1:11" x14ac:dyDescent="0.3">
      <c r="A28" s="21" t="s">
        <v>618</v>
      </c>
      <c r="B28" s="272" t="s">
        <v>617</v>
      </c>
      <c r="C28" s="273">
        <v>5</v>
      </c>
      <c r="D28" s="302">
        <f>C28*D25</f>
        <v>354.11345244215033</v>
      </c>
    </row>
    <row r="29" spans="1:11" ht="15" thickBot="1" x14ac:dyDescent="0.35">
      <c r="A29" s="274" t="s">
        <v>619</v>
      </c>
      <c r="B29" s="275" t="s">
        <v>617</v>
      </c>
      <c r="C29" s="256">
        <v>2</v>
      </c>
      <c r="D29" s="303">
        <f>C29*D25</f>
        <v>141.64538097686014</v>
      </c>
    </row>
    <row r="31" spans="1:11" ht="15" thickBot="1" x14ac:dyDescent="0.35"/>
    <row r="32" spans="1:11" ht="15" thickBot="1" x14ac:dyDescent="0.35">
      <c r="A32" s="309" t="s">
        <v>632</v>
      </c>
      <c r="B32" s="310"/>
      <c r="C32" s="310"/>
      <c r="D32" s="311"/>
      <c r="J32" s="280"/>
      <c r="K32" s="280"/>
    </row>
    <row r="33" spans="1:5" ht="15" x14ac:dyDescent="0.25">
      <c r="A33" s="15"/>
      <c r="B33" s="257" t="s">
        <v>380</v>
      </c>
      <c r="C33" s="258" t="s">
        <v>10</v>
      </c>
      <c r="D33" s="259" t="s">
        <v>381</v>
      </c>
    </row>
    <row r="34" spans="1:5" ht="15" x14ac:dyDescent="0.25">
      <c r="A34" s="220" t="s">
        <v>382</v>
      </c>
      <c r="B34" s="221">
        <v>58890</v>
      </c>
      <c r="C34" s="135">
        <v>0.15</v>
      </c>
      <c r="D34" s="8">
        <f>B34*C34</f>
        <v>8833.5</v>
      </c>
      <c r="E34" t="s">
        <v>627</v>
      </c>
    </row>
    <row r="35" spans="1:5" ht="15.75" thickBot="1" x14ac:dyDescent="0.3">
      <c r="A35" s="282" t="s">
        <v>383</v>
      </c>
      <c r="B35" s="283">
        <v>38918</v>
      </c>
      <c r="C35" s="304">
        <v>0.11</v>
      </c>
      <c r="D35" s="284">
        <f t="shared" ref="D35" si="1">B35*C35</f>
        <v>4280.9800000000005</v>
      </c>
      <c r="E35" t="s">
        <v>628</v>
      </c>
    </row>
    <row r="36" spans="1:5" ht="15.75" thickTop="1" x14ac:dyDescent="0.25">
      <c r="A36" s="14"/>
      <c r="B36" s="10"/>
      <c r="C36" s="263">
        <f>SUM(C34:C35)</f>
        <v>0.26</v>
      </c>
      <c r="D36" s="260">
        <f>SUM(D34:D35)</f>
        <v>13114.48</v>
      </c>
    </row>
    <row r="37" spans="1:5" ht="15" x14ac:dyDescent="0.25">
      <c r="A37" s="15"/>
      <c r="B37" s="16"/>
      <c r="C37" s="16"/>
      <c r="D37" s="17"/>
    </row>
    <row r="38" spans="1:5" ht="15" x14ac:dyDescent="0.25">
      <c r="A38" s="14" t="s">
        <v>385</v>
      </c>
      <c r="B38" s="227"/>
      <c r="C38" s="84">
        <v>0.21709999999999999</v>
      </c>
      <c r="D38" s="261">
        <f>D36*C38</f>
        <v>2847.1536079999996</v>
      </c>
    </row>
    <row r="39" spans="1:5" ht="15" x14ac:dyDescent="0.25">
      <c r="A39" s="15"/>
      <c r="B39" s="16"/>
      <c r="C39" s="16"/>
      <c r="D39" s="261"/>
    </row>
    <row r="40" spans="1:5" ht="15" x14ac:dyDescent="0.25">
      <c r="A40" s="223" t="s">
        <v>386</v>
      </c>
      <c r="B40" s="224"/>
      <c r="C40" s="224"/>
      <c r="D40" s="250">
        <f>SUM(D36:D38)</f>
        <v>15961.633608</v>
      </c>
    </row>
    <row r="41" spans="1:5" ht="15" x14ac:dyDescent="0.25">
      <c r="A41" s="9"/>
      <c r="B41" s="16"/>
      <c r="C41" s="16"/>
      <c r="D41" s="20"/>
    </row>
    <row r="42" spans="1:5" ht="15" x14ac:dyDescent="0.25">
      <c r="A42" s="14" t="s">
        <v>387</v>
      </c>
      <c r="B42" s="16"/>
      <c r="C42" s="281">
        <f>L9</f>
        <v>8123.2775665399222</v>
      </c>
      <c r="D42" s="262">
        <f>C42*C36</f>
        <v>2112.05216730038</v>
      </c>
    </row>
    <row r="43" spans="1:5" ht="15" x14ac:dyDescent="0.25">
      <c r="A43" s="14" t="s">
        <v>388</v>
      </c>
      <c r="B43" s="16"/>
      <c r="C43" s="281">
        <f>L10</f>
        <v>8493.5976494987899</v>
      </c>
      <c r="D43" s="262">
        <f>C43*C36</f>
        <v>2208.3353888696856</v>
      </c>
    </row>
    <row r="44" spans="1:5" x14ac:dyDescent="0.3">
      <c r="A44" s="14"/>
      <c r="B44" s="16"/>
      <c r="C44" s="18"/>
      <c r="D44" s="262"/>
    </row>
    <row r="45" spans="1:5" x14ac:dyDescent="0.3">
      <c r="A45" s="223" t="s">
        <v>389</v>
      </c>
      <c r="B45" s="224"/>
      <c r="C45" s="224"/>
      <c r="D45" s="250">
        <f>SUM(D40:D43)</f>
        <v>20282.021164170066</v>
      </c>
    </row>
    <row r="46" spans="1:5" x14ac:dyDescent="0.3">
      <c r="A46" s="19"/>
      <c r="B46" s="16"/>
      <c r="C46" s="16"/>
      <c r="D46" s="261"/>
    </row>
    <row r="47" spans="1:5" x14ac:dyDescent="0.3">
      <c r="A47" s="14" t="s">
        <v>390</v>
      </c>
      <c r="B47" s="227"/>
      <c r="C47" s="264">
        <v>0.12</v>
      </c>
      <c r="D47" s="261">
        <f>C47*D45</f>
        <v>2433.842539700408</v>
      </c>
    </row>
    <row r="48" spans="1:5" x14ac:dyDescent="0.3">
      <c r="A48" s="14"/>
      <c r="B48" s="227"/>
      <c r="C48" s="264"/>
      <c r="D48" s="261"/>
    </row>
    <row r="49" spans="1:4" x14ac:dyDescent="0.3">
      <c r="A49" s="266" t="s">
        <v>449</v>
      </c>
      <c r="B49" s="224"/>
      <c r="C49" s="224"/>
      <c r="D49" s="250">
        <f>SUM(D45:D47)</f>
        <v>22715.863703870473</v>
      </c>
    </row>
    <row r="50" spans="1:4" x14ac:dyDescent="0.3">
      <c r="A50" s="9"/>
      <c r="B50" s="16"/>
      <c r="C50" s="16"/>
      <c r="D50" s="20"/>
    </row>
    <row r="51" spans="1:4" x14ac:dyDescent="0.3">
      <c r="A51" s="265" t="s">
        <v>614</v>
      </c>
      <c r="B51" s="16"/>
      <c r="C51" s="251">
        <f>L13</f>
        <v>2.6804860614724868E-2</v>
      </c>
      <c r="D51" s="261">
        <f>D49*(1+C51)</f>
        <v>23324.759264195807</v>
      </c>
    </row>
    <row r="52" spans="1:4" x14ac:dyDescent="0.3">
      <c r="A52" s="265"/>
      <c r="B52" s="16"/>
      <c r="C52" s="251"/>
      <c r="D52" s="261"/>
    </row>
    <row r="53" spans="1:4" x14ac:dyDescent="0.3">
      <c r="A53" s="269" t="s">
        <v>626</v>
      </c>
      <c r="B53" s="268"/>
      <c r="C53" s="267"/>
      <c r="D53" s="307">
        <f>D51/12</f>
        <v>1943.7299386829839</v>
      </c>
    </row>
    <row r="54" spans="1:4" x14ac:dyDescent="0.3">
      <c r="A54" s="305" t="s">
        <v>644</v>
      </c>
      <c r="B54" s="267"/>
      <c r="C54" s="267"/>
      <c r="D54" s="306">
        <f>D51/52</f>
        <v>448.55306277299627</v>
      </c>
    </row>
    <row r="55" spans="1:4" x14ac:dyDescent="0.3">
      <c r="A55" s="305" t="s">
        <v>645</v>
      </c>
      <c r="B55" s="267"/>
      <c r="C55" s="267"/>
      <c r="D55" s="308">
        <f>D54/11</f>
        <v>40.777551161181478</v>
      </c>
    </row>
  </sheetData>
  <mergeCells count="8">
    <mergeCell ref="A32:D32"/>
    <mergeCell ref="A1:D1"/>
    <mergeCell ref="E4:H4"/>
    <mergeCell ref="J1:M1"/>
    <mergeCell ref="E1:H1"/>
    <mergeCell ref="E2:H2"/>
    <mergeCell ref="A2:C3"/>
    <mergeCell ref="D2:D3"/>
  </mergeCells>
  <pageMargins left="0.7" right="0.7" top="0.75" bottom="0.75" header="0.3" footer="0.3"/>
  <pageSetup scale="62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8"/>
  <sheetViews>
    <sheetView workbookViewId="0">
      <selection activeCell="B29" sqref="B29"/>
    </sheetView>
  </sheetViews>
  <sheetFormatPr defaultRowHeight="14.4" x14ac:dyDescent="0.3"/>
  <cols>
    <col min="2" max="2" width="41.8867187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1" t="s">
        <v>13</v>
      </c>
      <c r="B2" s="1" t="s">
        <v>14</v>
      </c>
      <c r="C2" s="1">
        <v>2014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>
        <v>0</v>
      </c>
      <c r="L2" s="1">
        <v>18674</v>
      </c>
      <c r="M2" s="1">
        <v>110</v>
      </c>
    </row>
    <row r="3" spans="1:13" x14ac:dyDescent="0.3">
      <c r="A3" s="1" t="s">
        <v>13</v>
      </c>
      <c r="B3" s="1" t="s">
        <v>14</v>
      </c>
      <c r="C3" s="1">
        <v>2014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22</v>
      </c>
      <c r="J3" s="1" t="s">
        <v>23</v>
      </c>
      <c r="K3" s="1">
        <v>0</v>
      </c>
      <c r="L3" s="1">
        <v>120551</v>
      </c>
      <c r="M3" s="1">
        <v>112</v>
      </c>
    </row>
    <row r="4" spans="1:13" x14ac:dyDescent="0.3">
      <c r="A4" s="1" t="s">
        <v>13</v>
      </c>
      <c r="B4" s="1" t="s">
        <v>14</v>
      </c>
      <c r="C4" s="1">
        <v>2014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24</v>
      </c>
      <c r="J4" s="1" t="s">
        <v>25</v>
      </c>
      <c r="K4" s="1">
        <v>0</v>
      </c>
      <c r="L4" s="1">
        <v>4025</v>
      </c>
      <c r="M4" s="1">
        <v>114</v>
      </c>
    </row>
    <row r="5" spans="1:13" x14ac:dyDescent="0.3">
      <c r="A5" s="1" t="s">
        <v>13</v>
      </c>
      <c r="B5" s="1" t="s">
        <v>14</v>
      </c>
      <c r="C5" s="1">
        <v>2014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26</v>
      </c>
      <c r="J5" s="1" t="s">
        <v>27</v>
      </c>
      <c r="K5" s="1">
        <v>0</v>
      </c>
      <c r="L5" s="1">
        <v>16066</v>
      </c>
      <c r="M5" s="1">
        <v>115</v>
      </c>
    </row>
    <row r="6" spans="1:13" x14ac:dyDescent="0.3">
      <c r="A6" s="1" t="s">
        <v>13</v>
      </c>
      <c r="B6" s="1" t="s">
        <v>14</v>
      </c>
      <c r="C6" s="1">
        <v>2014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19</v>
      </c>
      <c r="I6" s="1" t="s">
        <v>28</v>
      </c>
      <c r="J6" s="1" t="s">
        <v>29</v>
      </c>
      <c r="K6" s="1">
        <v>0</v>
      </c>
      <c r="L6" s="1">
        <v>20091</v>
      </c>
      <c r="M6" s="1">
        <v>117</v>
      </c>
    </row>
    <row r="7" spans="1:13" x14ac:dyDescent="0.3">
      <c r="A7" s="1" t="s">
        <v>13</v>
      </c>
      <c r="B7" s="1" t="s">
        <v>14</v>
      </c>
      <c r="C7" s="1">
        <v>2014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  <c r="I7" s="1" t="s">
        <v>30</v>
      </c>
      <c r="J7" s="1" t="s">
        <v>31</v>
      </c>
      <c r="K7" s="1">
        <v>0</v>
      </c>
      <c r="L7" s="1">
        <v>96081</v>
      </c>
      <c r="M7" s="1">
        <v>101</v>
      </c>
    </row>
    <row r="8" spans="1:13" x14ac:dyDescent="0.3">
      <c r="A8" s="1" t="s">
        <v>13</v>
      </c>
      <c r="B8" s="1" t="s">
        <v>14</v>
      </c>
      <c r="C8" s="1">
        <v>2014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32</v>
      </c>
      <c r="J8" s="1" t="s">
        <v>33</v>
      </c>
      <c r="K8" s="1">
        <v>0</v>
      </c>
      <c r="L8" s="1">
        <v>687</v>
      </c>
      <c r="M8" s="1">
        <v>122</v>
      </c>
    </row>
    <row r="9" spans="1:13" x14ac:dyDescent="0.3">
      <c r="A9" s="1" t="s">
        <v>13</v>
      </c>
      <c r="B9" s="1" t="s">
        <v>14</v>
      </c>
      <c r="C9" s="1">
        <v>2014</v>
      </c>
      <c r="D9" s="1" t="s">
        <v>15</v>
      </c>
      <c r="E9" s="1" t="s">
        <v>16</v>
      </c>
      <c r="F9" s="1" t="s">
        <v>17</v>
      </c>
      <c r="G9" s="1" t="s">
        <v>18</v>
      </c>
      <c r="H9" s="1" t="s">
        <v>19</v>
      </c>
      <c r="I9" s="1" t="s">
        <v>34</v>
      </c>
      <c r="J9" s="1" t="s">
        <v>35</v>
      </c>
      <c r="K9" s="1">
        <v>0</v>
      </c>
      <c r="L9" s="1">
        <v>2420</v>
      </c>
      <c r="M9" s="1">
        <v>123</v>
      </c>
    </row>
    <row r="10" spans="1:13" x14ac:dyDescent="0.3">
      <c r="A10" s="1" t="s">
        <v>13</v>
      </c>
      <c r="B10" s="1" t="s">
        <v>14</v>
      </c>
      <c r="C10" s="1">
        <v>2014</v>
      </c>
      <c r="D10" s="1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36</v>
      </c>
      <c r="J10" s="1" t="s">
        <v>37</v>
      </c>
      <c r="K10" s="1">
        <v>0</v>
      </c>
      <c r="L10" s="1">
        <v>6178</v>
      </c>
      <c r="M10" s="1">
        <v>133</v>
      </c>
    </row>
    <row r="11" spans="1:13" x14ac:dyDescent="0.3">
      <c r="A11" s="1" t="s">
        <v>13</v>
      </c>
      <c r="B11" s="1" t="s">
        <v>14</v>
      </c>
      <c r="C11" s="1">
        <v>2014</v>
      </c>
      <c r="D11" s="1" t="s">
        <v>15</v>
      </c>
      <c r="E11" s="1" t="s">
        <v>16</v>
      </c>
      <c r="F11" s="1" t="s">
        <v>17</v>
      </c>
      <c r="G11" s="1" t="s">
        <v>18</v>
      </c>
      <c r="H11" s="1" t="s">
        <v>19</v>
      </c>
      <c r="I11" s="1" t="s">
        <v>38</v>
      </c>
      <c r="J11" s="1" t="s">
        <v>39</v>
      </c>
      <c r="K11" s="1">
        <v>0</v>
      </c>
      <c r="L11" s="1">
        <v>9285</v>
      </c>
      <c r="M11" s="1">
        <v>136</v>
      </c>
    </row>
    <row r="12" spans="1:13" x14ac:dyDescent="0.3">
      <c r="A12" s="1" t="s">
        <v>13</v>
      </c>
      <c r="B12" s="1" t="s">
        <v>14</v>
      </c>
      <c r="C12" s="1">
        <v>2014</v>
      </c>
      <c r="D12" s="1" t="s">
        <v>15</v>
      </c>
      <c r="E12" s="1" t="s">
        <v>16</v>
      </c>
      <c r="F12" s="1" t="s">
        <v>17</v>
      </c>
      <c r="G12" s="1" t="s">
        <v>18</v>
      </c>
      <c r="H12" s="1" t="s">
        <v>19</v>
      </c>
      <c r="I12" s="1" t="s">
        <v>40</v>
      </c>
      <c r="J12" s="1" t="s">
        <v>41</v>
      </c>
      <c r="K12" s="1">
        <v>0</v>
      </c>
      <c r="L12" s="1">
        <v>6236</v>
      </c>
      <c r="M12" s="1">
        <v>148</v>
      </c>
    </row>
    <row r="13" spans="1:13" x14ac:dyDescent="0.3">
      <c r="A13" s="1" t="s">
        <v>13</v>
      </c>
      <c r="B13" s="1" t="s">
        <v>14</v>
      </c>
      <c r="C13" s="1">
        <v>2014</v>
      </c>
      <c r="D13" s="1" t="s">
        <v>15</v>
      </c>
      <c r="E13" s="1" t="s">
        <v>16</v>
      </c>
      <c r="F13" s="1" t="s">
        <v>17</v>
      </c>
      <c r="G13" s="1" t="s">
        <v>18</v>
      </c>
      <c r="H13" s="1" t="s">
        <v>19</v>
      </c>
      <c r="I13" s="1" t="s">
        <v>42</v>
      </c>
      <c r="J13" s="1" t="s">
        <v>43</v>
      </c>
      <c r="K13" s="1">
        <v>0</v>
      </c>
      <c r="L13" s="1">
        <v>6236</v>
      </c>
      <c r="M13" s="1">
        <v>151</v>
      </c>
    </row>
    <row r="14" spans="1:13" x14ac:dyDescent="0.3">
      <c r="A14" s="1" t="s">
        <v>13</v>
      </c>
      <c r="B14" s="1" t="s">
        <v>14</v>
      </c>
      <c r="C14" s="1">
        <v>2014</v>
      </c>
      <c r="D14" s="1" t="s">
        <v>15</v>
      </c>
      <c r="E14" s="1" t="s">
        <v>16</v>
      </c>
      <c r="F14" s="1" t="s">
        <v>17</v>
      </c>
      <c r="G14" s="1" t="s">
        <v>18</v>
      </c>
      <c r="H14" s="1" t="s">
        <v>19</v>
      </c>
      <c r="I14" s="1" t="s">
        <v>44</v>
      </c>
      <c r="J14" s="1" t="s">
        <v>45</v>
      </c>
      <c r="K14" s="1">
        <v>0</v>
      </c>
      <c r="L14" s="1">
        <v>22454.317200000001</v>
      </c>
      <c r="M14" s="1">
        <v>152</v>
      </c>
    </row>
    <row r="15" spans="1:13" x14ac:dyDescent="0.3">
      <c r="A15" s="1" t="s">
        <v>13</v>
      </c>
      <c r="B15" s="1" t="s">
        <v>14</v>
      </c>
      <c r="C15" s="1">
        <v>2014</v>
      </c>
      <c r="D15" s="1" t="s">
        <v>15</v>
      </c>
      <c r="E15" s="1" t="s">
        <v>16</v>
      </c>
      <c r="F15" s="1" t="s">
        <v>17</v>
      </c>
      <c r="G15" s="1" t="s">
        <v>18</v>
      </c>
      <c r="H15" s="1" t="s">
        <v>19</v>
      </c>
      <c r="I15" s="1" t="s">
        <v>46</v>
      </c>
      <c r="J15" s="1" t="s">
        <v>47</v>
      </c>
      <c r="K15" s="1">
        <v>0</v>
      </c>
      <c r="L15" s="1">
        <v>178617.31719999999</v>
      </c>
      <c r="M15" s="1">
        <v>153</v>
      </c>
    </row>
    <row r="16" spans="1:13" x14ac:dyDescent="0.3">
      <c r="A16" s="1" t="s">
        <v>13</v>
      </c>
      <c r="B16" s="1" t="s">
        <v>14</v>
      </c>
      <c r="C16" s="1">
        <v>2014</v>
      </c>
      <c r="D16" s="1" t="s">
        <v>15</v>
      </c>
      <c r="E16" s="1" t="s">
        <v>16</v>
      </c>
      <c r="F16" s="1" t="s">
        <v>17</v>
      </c>
      <c r="G16" s="1" t="s">
        <v>18</v>
      </c>
      <c r="H16" s="1" t="s">
        <v>19</v>
      </c>
      <c r="I16" s="1" t="s">
        <v>48</v>
      </c>
      <c r="J16" s="1" t="s">
        <v>49</v>
      </c>
      <c r="K16" s="1">
        <v>0</v>
      </c>
      <c r="L16" s="1">
        <v>178617.31719999999</v>
      </c>
      <c r="M16" s="1">
        <v>156</v>
      </c>
    </row>
    <row r="17" spans="1:13" x14ac:dyDescent="0.3">
      <c r="A17" s="1" t="s">
        <v>13</v>
      </c>
      <c r="B17" s="1" t="s">
        <v>14</v>
      </c>
      <c r="C17" s="1">
        <v>2014</v>
      </c>
      <c r="D17" s="1" t="s">
        <v>15</v>
      </c>
      <c r="E17" s="1" t="s">
        <v>16</v>
      </c>
      <c r="F17" s="1" t="s">
        <v>17</v>
      </c>
      <c r="G17" s="1" t="s">
        <v>18</v>
      </c>
      <c r="H17" s="1" t="s">
        <v>19</v>
      </c>
      <c r="I17" s="1" t="s">
        <v>50</v>
      </c>
      <c r="J17" s="1" t="s">
        <v>51</v>
      </c>
      <c r="K17" s="1">
        <v>0</v>
      </c>
      <c r="L17" s="1">
        <v>145459</v>
      </c>
      <c r="M17" s="1">
        <v>157</v>
      </c>
    </row>
    <row r="18" spans="1:13" x14ac:dyDescent="0.3">
      <c r="A18" s="1" t="s">
        <v>13</v>
      </c>
      <c r="B18" s="1" t="s">
        <v>14</v>
      </c>
      <c r="C18" s="1">
        <v>2014</v>
      </c>
      <c r="D18" s="1" t="s">
        <v>15</v>
      </c>
      <c r="E18" s="1" t="s">
        <v>16</v>
      </c>
      <c r="F18" s="1" t="s">
        <v>17</v>
      </c>
      <c r="G18" s="1" t="s">
        <v>18</v>
      </c>
      <c r="H18" s="1" t="s">
        <v>19</v>
      </c>
      <c r="I18" s="1" t="s">
        <v>52</v>
      </c>
      <c r="J18" s="1" t="s">
        <v>53</v>
      </c>
      <c r="K18" s="1">
        <v>0</v>
      </c>
      <c r="L18" s="1">
        <v>-33158.317199999998</v>
      </c>
      <c r="M18" s="1">
        <v>158</v>
      </c>
    </row>
    <row r="19" spans="1:13" x14ac:dyDescent="0.3">
      <c r="A19" s="1" t="s">
        <v>13</v>
      </c>
      <c r="B19" s="1" t="s">
        <v>14</v>
      </c>
      <c r="C19" s="1">
        <v>2014</v>
      </c>
      <c r="D19" s="1" t="s">
        <v>15</v>
      </c>
      <c r="E19" s="1" t="s">
        <v>16</v>
      </c>
      <c r="F19" s="1" t="s">
        <v>17</v>
      </c>
      <c r="G19" s="1" t="s">
        <v>18</v>
      </c>
      <c r="H19" s="1" t="s">
        <v>19</v>
      </c>
      <c r="I19" s="1" t="s">
        <v>54</v>
      </c>
      <c r="J19" s="1" t="s">
        <v>55</v>
      </c>
      <c r="K19" s="1">
        <v>0</v>
      </c>
      <c r="L19" s="1">
        <v>96081</v>
      </c>
      <c r="M19" s="1">
        <v>108</v>
      </c>
    </row>
    <row r="20" spans="1:13" x14ac:dyDescent="0.3">
      <c r="A20" s="1" t="s">
        <v>13</v>
      </c>
      <c r="B20" s="1" t="s">
        <v>14</v>
      </c>
      <c r="C20" s="1">
        <v>2014</v>
      </c>
      <c r="D20" s="1" t="s">
        <v>15</v>
      </c>
      <c r="E20" s="1" t="s">
        <v>16</v>
      </c>
      <c r="F20" s="1" t="s">
        <v>17</v>
      </c>
      <c r="G20" s="1" t="s">
        <v>18</v>
      </c>
      <c r="H20" s="1" t="s">
        <v>19</v>
      </c>
      <c r="I20" s="1" t="s">
        <v>56</v>
      </c>
      <c r="J20" s="1" t="s">
        <v>57</v>
      </c>
      <c r="K20" s="1">
        <v>0</v>
      </c>
      <c r="L20" s="1">
        <v>5796</v>
      </c>
      <c r="M20" s="1">
        <v>109</v>
      </c>
    </row>
    <row r="21" spans="1:13" x14ac:dyDescent="0.3">
      <c r="A21" s="1" t="s">
        <v>58</v>
      </c>
      <c r="B21" s="1" t="s">
        <v>59</v>
      </c>
      <c r="C21" s="1">
        <v>2014</v>
      </c>
      <c r="D21" s="1" t="s">
        <v>15</v>
      </c>
      <c r="E21" s="1" t="s">
        <v>60</v>
      </c>
      <c r="F21" s="1" t="s">
        <v>61</v>
      </c>
      <c r="G21" s="1" t="s">
        <v>62</v>
      </c>
      <c r="H21" s="1" t="s">
        <v>19</v>
      </c>
      <c r="I21" s="1" t="s">
        <v>20</v>
      </c>
      <c r="J21" s="1" t="s">
        <v>21</v>
      </c>
      <c r="K21" s="1">
        <v>0</v>
      </c>
      <c r="L21" s="1">
        <v>5003</v>
      </c>
      <c r="M21" s="1">
        <v>110</v>
      </c>
    </row>
    <row r="22" spans="1:13" x14ac:dyDescent="0.3">
      <c r="A22" s="1" t="s">
        <v>58</v>
      </c>
      <c r="B22" s="1" t="s">
        <v>59</v>
      </c>
      <c r="C22" s="1">
        <v>2014</v>
      </c>
      <c r="D22" s="1" t="s">
        <v>15</v>
      </c>
      <c r="E22" s="1" t="s">
        <v>60</v>
      </c>
      <c r="F22" s="1" t="s">
        <v>61</v>
      </c>
      <c r="G22" s="1" t="s">
        <v>62</v>
      </c>
      <c r="H22" s="1" t="s">
        <v>19</v>
      </c>
      <c r="I22" s="1" t="s">
        <v>22</v>
      </c>
      <c r="J22" s="1" t="s">
        <v>23</v>
      </c>
      <c r="K22" s="1">
        <v>0</v>
      </c>
      <c r="L22" s="1">
        <v>95893</v>
      </c>
      <c r="M22" s="1">
        <v>112</v>
      </c>
    </row>
    <row r="23" spans="1:13" x14ac:dyDescent="0.3">
      <c r="A23" s="1" t="s">
        <v>58</v>
      </c>
      <c r="B23" s="1" t="s">
        <v>59</v>
      </c>
      <c r="C23" s="1">
        <v>2014</v>
      </c>
      <c r="D23" s="1" t="s">
        <v>15</v>
      </c>
      <c r="E23" s="1" t="s">
        <v>60</v>
      </c>
      <c r="F23" s="1" t="s">
        <v>61</v>
      </c>
      <c r="G23" s="1" t="s">
        <v>62</v>
      </c>
      <c r="H23" s="1" t="s">
        <v>19</v>
      </c>
      <c r="I23" s="1" t="s">
        <v>30</v>
      </c>
      <c r="J23" s="1" t="s">
        <v>31</v>
      </c>
      <c r="K23" s="1">
        <v>0</v>
      </c>
      <c r="L23" s="1">
        <v>81592</v>
      </c>
      <c r="M23" s="1">
        <v>101</v>
      </c>
    </row>
    <row r="24" spans="1:13" x14ac:dyDescent="0.3">
      <c r="A24" s="1" t="s">
        <v>58</v>
      </c>
      <c r="B24" s="1" t="s">
        <v>59</v>
      </c>
      <c r="C24" s="1">
        <v>2014</v>
      </c>
      <c r="D24" s="1" t="s">
        <v>15</v>
      </c>
      <c r="E24" s="1" t="s">
        <v>60</v>
      </c>
      <c r="F24" s="1" t="s">
        <v>61</v>
      </c>
      <c r="G24" s="1" t="s">
        <v>62</v>
      </c>
      <c r="H24" s="1" t="s">
        <v>19</v>
      </c>
      <c r="I24" s="1" t="s">
        <v>32</v>
      </c>
      <c r="J24" s="1" t="s">
        <v>33</v>
      </c>
      <c r="K24" s="1">
        <v>0</v>
      </c>
      <c r="L24" s="1">
        <v>4725</v>
      </c>
      <c r="M24" s="1">
        <v>122</v>
      </c>
    </row>
    <row r="25" spans="1:13" x14ac:dyDescent="0.3">
      <c r="A25" s="1" t="s">
        <v>58</v>
      </c>
      <c r="B25" s="1" t="s">
        <v>59</v>
      </c>
      <c r="C25" s="1">
        <v>2014</v>
      </c>
      <c r="D25" s="1" t="s">
        <v>15</v>
      </c>
      <c r="E25" s="1" t="s">
        <v>60</v>
      </c>
      <c r="F25" s="1" t="s">
        <v>61</v>
      </c>
      <c r="G25" s="1" t="s">
        <v>62</v>
      </c>
      <c r="H25" s="1" t="s">
        <v>19</v>
      </c>
      <c r="I25" s="1" t="s">
        <v>34</v>
      </c>
      <c r="J25" s="1" t="s">
        <v>35</v>
      </c>
      <c r="K25" s="1">
        <v>0</v>
      </c>
      <c r="L25" s="1">
        <v>1293</v>
      </c>
      <c r="M25" s="1">
        <v>123</v>
      </c>
    </row>
    <row r="26" spans="1:13" x14ac:dyDescent="0.3">
      <c r="A26" s="1" t="s">
        <v>58</v>
      </c>
      <c r="B26" s="1" t="s">
        <v>59</v>
      </c>
      <c r="C26" s="1">
        <v>2014</v>
      </c>
      <c r="D26" s="1" t="s">
        <v>15</v>
      </c>
      <c r="E26" s="1" t="s">
        <v>60</v>
      </c>
      <c r="F26" s="1" t="s">
        <v>61</v>
      </c>
      <c r="G26" s="1" t="s">
        <v>62</v>
      </c>
      <c r="H26" s="1" t="s">
        <v>19</v>
      </c>
      <c r="I26" s="1" t="s">
        <v>63</v>
      </c>
      <c r="J26" s="1" t="s">
        <v>64</v>
      </c>
      <c r="K26" s="1">
        <v>0</v>
      </c>
      <c r="L26" s="1">
        <v>4254</v>
      </c>
      <c r="M26" s="1">
        <v>124</v>
      </c>
    </row>
    <row r="27" spans="1:13" ht="15" x14ac:dyDescent="0.25">
      <c r="A27" s="1" t="s">
        <v>58</v>
      </c>
      <c r="B27" s="1" t="s">
        <v>59</v>
      </c>
      <c r="C27" s="1">
        <v>2014</v>
      </c>
      <c r="D27" s="1" t="s">
        <v>15</v>
      </c>
      <c r="E27" s="1" t="s">
        <v>60</v>
      </c>
      <c r="F27" s="1" t="s">
        <v>61</v>
      </c>
      <c r="G27" s="1" t="s">
        <v>62</v>
      </c>
      <c r="H27" s="1" t="s">
        <v>19</v>
      </c>
      <c r="I27" s="1" t="s">
        <v>65</v>
      </c>
      <c r="J27" s="1" t="s">
        <v>66</v>
      </c>
      <c r="K27" s="1">
        <v>0</v>
      </c>
      <c r="L27" s="1">
        <v>3514</v>
      </c>
      <c r="M27" s="1">
        <v>125</v>
      </c>
    </row>
    <row r="28" spans="1:13" ht="15" x14ac:dyDescent="0.25">
      <c r="A28" s="1" t="s">
        <v>58</v>
      </c>
      <c r="B28" s="1" t="s">
        <v>59</v>
      </c>
      <c r="C28" s="1">
        <v>2014</v>
      </c>
      <c r="D28" s="1" t="s">
        <v>15</v>
      </c>
      <c r="E28" s="1" t="s">
        <v>60</v>
      </c>
      <c r="F28" s="1" t="s">
        <v>61</v>
      </c>
      <c r="G28" s="1" t="s">
        <v>62</v>
      </c>
      <c r="H28" s="1" t="s">
        <v>19</v>
      </c>
      <c r="I28" s="1" t="s">
        <v>36</v>
      </c>
      <c r="J28" s="1" t="s">
        <v>37</v>
      </c>
      <c r="K28" s="1">
        <v>0</v>
      </c>
      <c r="L28" s="1">
        <v>8405</v>
      </c>
      <c r="M28" s="1">
        <v>133</v>
      </c>
    </row>
    <row r="29" spans="1:13" ht="15" x14ac:dyDescent="0.25">
      <c r="A29" s="1" t="s">
        <v>58</v>
      </c>
      <c r="B29" s="1" t="s">
        <v>59</v>
      </c>
      <c r="C29" s="1">
        <v>2014</v>
      </c>
      <c r="D29" s="1" t="s">
        <v>15</v>
      </c>
      <c r="E29" s="1" t="s">
        <v>60</v>
      </c>
      <c r="F29" s="1" t="s">
        <v>61</v>
      </c>
      <c r="G29" s="1" t="s">
        <v>62</v>
      </c>
      <c r="H29" s="1" t="s">
        <v>19</v>
      </c>
      <c r="I29" s="1" t="s">
        <v>38</v>
      </c>
      <c r="J29" s="1" t="s">
        <v>39</v>
      </c>
      <c r="K29" s="1">
        <v>0</v>
      </c>
      <c r="L29" s="1">
        <v>22191</v>
      </c>
      <c r="M29" s="1">
        <v>136</v>
      </c>
    </row>
    <row r="30" spans="1:13" ht="15" x14ac:dyDescent="0.25">
      <c r="A30" s="1" t="s">
        <v>58</v>
      </c>
      <c r="B30" s="1" t="s">
        <v>59</v>
      </c>
      <c r="C30" s="1">
        <v>2014</v>
      </c>
      <c r="D30" s="1" t="s">
        <v>15</v>
      </c>
      <c r="E30" s="1" t="s">
        <v>60</v>
      </c>
      <c r="F30" s="1" t="s">
        <v>61</v>
      </c>
      <c r="G30" s="1" t="s">
        <v>62</v>
      </c>
      <c r="H30" s="1" t="s">
        <v>19</v>
      </c>
      <c r="I30" s="1" t="s">
        <v>67</v>
      </c>
      <c r="J30" s="1" t="s">
        <v>68</v>
      </c>
      <c r="K30" s="1">
        <v>0</v>
      </c>
      <c r="L30" s="1">
        <v>25506</v>
      </c>
      <c r="M30" s="1">
        <v>142</v>
      </c>
    </row>
    <row r="31" spans="1:13" ht="15" x14ac:dyDescent="0.25">
      <c r="A31" s="1" t="s">
        <v>58</v>
      </c>
      <c r="B31" s="1" t="s">
        <v>59</v>
      </c>
      <c r="C31" s="1">
        <v>2014</v>
      </c>
      <c r="D31" s="1" t="s">
        <v>15</v>
      </c>
      <c r="E31" s="1" t="s">
        <v>60</v>
      </c>
      <c r="F31" s="1" t="s">
        <v>61</v>
      </c>
      <c r="G31" s="1" t="s">
        <v>62</v>
      </c>
      <c r="H31" s="1" t="s">
        <v>19</v>
      </c>
      <c r="I31" s="1" t="s">
        <v>42</v>
      </c>
      <c r="J31" s="1" t="s">
        <v>43</v>
      </c>
      <c r="K31" s="1">
        <v>0</v>
      </c>
      <c r="L31" s="1">
        <v>25506</v>
      </c>
      <c r="M31" s="1">
        <v>151</v>
      </c>
    </row>
    <row r="32" spans="1:13" ht="15" x14ac:dyDescent="0.25">
      <c r="A32" s="1" t="s">
        <v>58</v>
      </c>
      <c r="B32" s="1" t="s">
        <v>59</v>
      </c>
      <c r="C32" s="1">
        <v>2014</v>
      </c>
      <c r="D32" s="1" t="s">
        <v>15</v>
      </c>
      <c r="E32" s="1" t="s">
        <v>60</v>
      </c>
      <c r="F32" s="1" t="s">
        <v>61</v>
      </c>
      <c r="G32" s="1" t="s">
        <v>62</v>
      </c>
      <c r="H32" s="1" t="s">
        <v>19</v>
      </c>
      <c r="I32" s="1" t="s">
        <v>44</v>
      </c>
      <c r="J32" s="1" t="s">
        <v>45</v>
      </c>
      <c r="K32" s="1">
        <v>0</v>
      </c>
      <c r="L32" s="1">
        <v>20649</v>
      </c>
      <c r="M32" s="1">
        <v>152</v>
      </c>
    </row>
    <row r="33" spans="1:13" ht="15" x14ac:dyDescent="0.25">
      <c r="A33" s="1" t="s">
        <v>58</v>
      </c>
      <c r="B33" s="1" t="s">
        <v>59</v>
      </c>
      <c r="C33" s="1">
        <v>2014</v>
      </c>
      <c r="D33" s="1" t="s">
        <v>15</v>
      </c>
      <c r="E33" s="1" t="s">
        <v>60</v>
      </c>
      <c r="F33" s="1" t="s">
        <v>61</v>
      </c>
      <c r="G33" s="1" t="s">
        <v>62</v>
      </c>
      <c r="H33" s="1" t="s">
        <v>19</v>
      </c>
      <c r="I33" s="1" t="s">
        <v>46</v>
      </c>
      <c r="J33" s="1" t="s">
        <v>47</v>
      </c>
      <c r="K33" s="1">
        <v>0</v>
      </c>
      <c r="L33" s="1">
        <v>164239</v>
      </c>
      <c r="M33" s="1">
        <v>153</v>
      </c>
    </row>
    <row r="34" spans="1:13" ht="15" x14ac:dyDescent="0.25">
      <c r="A34" s="1" t="s">
        <v>58</v>
      </c>
      <c r="B34" s="1" t="s">
        <v>59</v>
      </c>
      <c r="C34" s="1">
        <v>2014</v>
      </c>
      <c r="D34" s="1" t="s">
        <v>15</v>
      </c>
      <c r="E34" s="1" t="s">
        <v>60</v>
      </c>
      <c r="F34" s="1" t="s">
        <v>61</v>
      </c>
      <c r="G34" s="1" t="s">
        <v>62</v>
      </c>
      <c r="H34" s="1" t="s">
        <v>19</v>
      </c>
      <c r="I34" s="1" t="s">
        <v>48</v>
      </c>
      <c r="J34" s="1" t="s">
        <v>49</v>
      </c>
      <c r="K34" s="1">
        <v>0</v>
      </c>
      <c r="L34" s="1">
        <v>164239</v>
      </c>
      <c r="M34" s="1">
        <v>156</v>
      </c>
    </row>
    <row r="35" spans="1:13" ht="15" x14ac:dyDescent="0.25">
      <c r="A35" s="1" t="s">
        <v>58</v>
      </c>
      <c r="B35" s="1" t="s">
        <v>59</v>
      </c>
      <c r="C35" s="1">
        <v>2014</v>
      </c>
      <c r="D35" s="1" t="s">
        <v>15</v>
      </c>
      <c r="E35" s="1" t="s">
        <v>60</v>
      </c>
      <c r="F35" s="1" t="s">
        <v>61</v>
      </c>
      <c r="G35" s="1" t="s">
        <v>62</v>
      </c>
      <c r="H35" s="1" t="s">
        <v>19</v>
      </c>
      <c r="I35" s="1" t="s">
        <v>50</v>
      </c>
      <c r="J35" s="1" t="s">
        <v>51</v>
      </c>
      <c r="K35" s="1">
        <v>0</v>
      </c>
      <c r="L35" s="1">
        <v>143590</v>
      </c>
      <c r="M35" s="1">
        <v>157</v>
      </c>
    </row>
    <row r="36" spans="1:13" ht="15" x14ac:dyDescent="0.25">
      <c r="A36" s="1" t="s">
        <v>58</v>
      </c>
      <c r="B36" s="1" t="s">
        <v>59</v>
      </c>
      <c r="C36" s="1">
        <v>2014</v>
      </c>
      <c r="D36" s="1" t="s">
        <v>15</v>
      </c>
      <c r="E36" s="1" t="s">
        <v>60</v>
      </c>
      <c r="F36" s="1" t="s">
        <v>61</v>
      </c>
      <c r="G36" s="1" t="s">
        <v>62</v>
      </c>
      <c r="H36" s="1" t="s">
        <v>19</v>
      </c>
      <c r="I36" s="1" t="s">
        <v>52</v>
      </c>
      <c r="J36" s="1" t="s">
        <v>53</v>
      </c>
      <c r="K36" s="1">
        <v>0</v>
      </c>
      <c r="L36" s="1">
        <v>-20649</v>
      </c>
      <c r="M36" s="1">
        <v>158</v>
      </c>
    </row>
    <row r="37" spans="1:13" ht="15" x14ac:dyDescent="0.25">
      <c r="A37" s="1" t="s">
        <v>58</v>
      </c>
      <c r="B37" s="1" t="s">
        <v>59</v>
      </c>
      <c r="C37" s="1">
        <v>2014</v>
      </c>
      <c r="D37" s="1" t="s">
        <v>15</v>
      </c>
      <c r="E37" s="1" t="s">
        <v>60</v>
      </c>
      <c r="F37" s="1" t="s">
        <v>61</v>
      </c>
      <c r="G37" s="1" t="s">
        <v>62</v>
      </c>
      <c r="H37" s="1" t="s">
        <v>19</v>
      </c>
      <c r="I37" s="1" t="s">
        <v>54</v>
      </c>
      <c r="J37" s="1" t="s">
        <v>55</v>
      </c>
      <c r="K37" s="1">
        <v>0</v>
      </c>
      <c r="L37" s="1">
        <v>81592</v>
      </c>
      <c r="M37" s="1">
        <v>108</v>
      </c>
    </row>
    <row r="38" spans="1:13" x14ac:dyDescent="0.3">
      <c r="A38" s="1" t="s">
        <v>58</v>
      </c>
      <c r="B38" s="1" t="s">
        <v>59</v>
      </c>
      <c r="C38" s="1">
        <v>2014</v>
      </c>
      <c r="D38" s="1" t="s">
        <v>15</v>
      </c>
      <c r="E38" s="1" t="s">
        <v>60</v>
      </c>
      <c r="F38" s="1" t="s">
        <v>61</v>
      </c>
      <c r="G38" s="1" t="s">
        <v>62</v>
      </c>
      <c r="H38" s="1" t="s">
        <v>19</v>
      </c>
      <c r="I38" s="1" t="s">
        <v>56</v>
      </c>
      <c r="J38" s="1" t="s">
        <v>57</v>
      </c>
      <c r="K38" s="1">
        <v>0</v>
      </c>
      <c r="L38" s="1">
        <v>9298</v>
      </c>
      <c r="M38" s="1">
        <v>109</v>
      </c>
    </row>
    <row r="39" spans="1:13" x14ac:dyDescent="0.3">
      <c r="A39" s="1" t="s">
        <v>69</v>
      </c>
      <c r="B39" s="1" t="s">
        <v>70</v>
      </c>
      <c r="C39" s="1">
        <v>2014</v>
      </c>
      <c r="D39" s="1">
        <v>2014</v>
      </c>
      <c r="E39" s="1" t="s">
        <v>71</v>
      </c>
      <c r="F39" s="1" t="s">
        <v>72</v>
      </c>
      <c r="G39" s="1" t="s">
        <v>73</v>
      </c>
      <c r="H39" s="1" t="s">
        <v>19</v>
      </c>
      <c r="I39" s="1" t="s">
        <v>20</v>
      </c>
      <c r="J39" s="1" t="s">
        <v>21</v>
      </c>
      <c r="K39" s="1">
        <v>0</v>
      </c>
      <c r="L39" s="1">
        <v>12842</v>
      </c>
      <c r="M39" s="1">
        <v>110</v>
      </c>
    </row>
    <row r="40" spans="1:13" x14ac:dyDescent="0.3">
      <c r="A40" s="1" t="s">
        <v>69</v>
      </c>
      <c r="B40" s="1" t="s">
        <v>70</v>
      </c>
      <c r="C40" s="1">
        <v>2014</v>
      </c>
      <c r="D40" s="1">
        <v>2014</v>
      </c>
      <c r="E40" s="1" t="s">
        <v>71</v>
      </c>
      <c r="F40" s="1" t="s">
        <v>72</v>
      </c>
      <c r="G40" s="1" t="s">
        <v>73</v>
      </c>
      <c r="H40" s="1" t="s">
        <v>19</v>
      </c>
      <c r="I40" s="1" t="s">
        <v>22</v>
      </c>
      <c r="J40" s="1" t="s">
        <v>23</v>
      </c>
      <c r="K40" s="1">
        <v>0</v>
      </c>
      <c r="L40" s="1">
        <v>125126</v>
      </c>
      <c r="M40" s="1">
        <v>112</v>
      </c>
    </row>
    <row r="41" spans="1:13" x14ac:dyDescent="0.3">
      <c r="A41" s="1" t="s">
        <v>69</v>
      </c>
      <c r="B41" s="1" t="s">
        <v>70</v>
      </c>
      <c r="C41" s="1">
        <v>2014</v>
      </c>
      <c r="D41" s="1">
        <v>2014</v>
      </c>
      <c r="E41" s="1" t="s">
        <v>71</v>
      </c>
      <c r="F41" s="1" t="s">
        <v>72</v>
      </c>
      <c r="G41" s="1" t="s">
        <v>73</v>
      </c>
      <c r="H41" s="1" t="s">
        <v>19</v>
      </c>
      <c r="I41" s="1" t="s">
        <v>74</v>
      </c>
      <c r="J41" s="1" t="s">
        <v>75</v>
      </c>
      <c r="K41" s="1">
        <v>0</v>
      </c>
      <c r="L41" s="1">
        <v>12867</v>
      </c>
      <c r="M41" s="1">
        <v>113</v>
      </c>
    </row>
    <row r="42" spans="1:13" x14ac:dyDescent="0.3">
      <c r="A42" s="1" t="s">
        <v>69</v>
      </c>
      <c r="B42" s="1" t="s">
        <v>70</v>
      </c>
      <c r="C42" s="1">
        <v>2014</v>
      </c>
      <c r="D42" s="1">
        <v>2014</v>
      </c>
      <c r="E42" s="1" t="s">
        <v>71</v>
      </c>
      <c r="F42" s="1" t="s">
        <v>72</v>
      </c>
      <c r="G42" s="1" t="s">
        <v>73</v>
      </c>
      <c r="H42" s="1" t="s">
        <v>19</v>
      </c>
      <c r="I42" s="1" t="s">
        <v>24</v>
      </c>
      <c r="J42" s="1" t="s">
        <v>25</v>
      </c>
      <c r="K42" s="1">
        <v>0</v>
      </c>
      <c r="L42" s="1">
        <v>27912</v>
      </c>
      <c r="M42" s="1">
        <v>114</v>
      </c>
    </row>
    <row r="43" spans="1:13" x14ac:dyDescent="0.3">
      <c r="A43" s="1" t="s">
        <v>69</v>
      </c>
      <c r="B43" s="1" t="s">
        <v>70</v>
      </c>
      <c r="C43" s="1">
        <v>2014</v>
      </c>
      <c r="D43" s="1">
        <v>2014</v>
      </c>
      <c r="E43" s="1" t="s">
        <v>71</v>
      </c>
      <c r="F43" s="1" t="s">
        <v>72</v>
      </c>
      <c r="G43" s="1" t="s">
        <v>73</v>
      </c>
      <c r="H43" s="1" t="s">
        <v>19</v>
      </c>
      <c r="I43" s="1" t="s">
        <v>26</v>
      </c>
      <c r="J43" s="1" t="s">
        <v>27</v>
      </c>
      <c r="K43" s="1">
        <v>0</v>
      </c>
      <c r="L43" s="1">
        <v>8520</v>
      </c>
      <c r="M43" s="1">
        <v>115</v>
      </c>
    </row>
    <row r="44" spans="1:13" x14ac:dyDescent="0.3">
      <c r="A44" s="1" t="s">
        <v>69</v>
      </c>
      <c r="B44" s="1" t="s">
        <v>70</v>
      </c>
      <c r="C44" s="1">
        <v>2014</v>
      </c>
      <c r="D44" s="1">
        <v>2014</v>
      </c>
      <c r="E44" s="1" t="s">
        <v>71</v>
      </c>
      <c r="F44" s="1" t="s">
        <v>72</v>
      </c>
      <c r="G44" s="1" t="s">
        <v>73</v>
      </c>
      <c r="H44" s="1" t="s">
        <v>19</v>
      </c>
      <c r="I44" s="1" t="s">
        <v>76</v>
      </c>
      <c r="J44" s="1" t="s">
        <v>77</v>
      </c>
      <c r="K44" s="1">
        <v>0</v>
      </c>
      <c r="L44" s="1">
        <v>3288</v>
      </c>
      <c r="M44" s="1">
        <v>116</v>
      </c>
    </row>
    <row r="45" spans="1:13" x14ac:dyDescent="0.3">
      <c r="A45" s="1" t="s">
        <v>69</v>
      </c>
      <c r="B45" s="1" t="s">
        <v>70</v>
      </c>
      <c r="C45" s="1">
        <v>2014</v>
      </c>
      <c r="D45" s="1">
        <v>2014</v>
      </c>
      <c r="E45" s="1" t="s">
        <v>71</v>
      </c>
      <c r="F45" s="1" t="s">
        <v>72</v>
      </c>
      <c r="G45" s="1" t="s">
        <v>73</v>
      </c>
      <c r="H45" s="1" t="s">
        <v>19</v>
      </c>
      <c r="I45" s="1" t="s">
        <v>28</v>
      </c>
      <c r="J45" s="1" t="s">
        <v>29</v>
      </c>
      <c r="K45" s="1">
        <v>0</v>
      </c>
      <c r="L45" s="1">
        <v>52587</v>
      </c>
      <c r="M45" s="1">
        <v>117</v>
      </c>
    </row>
    <row r="46" spans="1:13" x14ac:dyDescent="0.3">
      <c r="A46" s="1" t="s">
        <v>69</v>
      </c>
      <c r="B46" s="1" t="s">
        <v>70</v>
      </c>
      <c r="C46" s="1">
        <v>2014</v>
      </c>
      <c r="D46" s="1">
        <v>2014</v>
      </c>
      <c r="E46" s="1" t="s">
        <v>71</v>
      </c>
      <c r="F46" s="1" t="s">
        <v>72</v>
      </c>
      <c r="G46" s="1" t="s">
        <v>73</v>
      </c>
      <c r="H46" s="1" t="s">
        <v>19</v>
      </c>
      <c r="I46" s="1" t="s">
        <v>78</v>
      </c>
      <c r="J46" s="1" t="s">
        <v>79</v>
      </c>
      <c r="K46" s="1">
        <v>0</v>
      </c>
      <c r="L46" s="1">
        <v>1002</v>
      </c>
      <c r="M46" s="1">
        <v>119</v>
      </c>
    </row>
    <row r="47" spans="1:13" x14ac:dyDescent="0.3">
      <c r="A47" s="1" t="s">
        <v>69</v>
      </c>
      <c r="B47" s="1" t="s">
        <v>70</v>
      </c>
      <c r="C47" s="1">
        <v>2014</v>
      </c>
      <c r="D47" s="1">
        <v>2014</v>
      </c>
      <c r="E47" s="1" t="s">
        <v>71</v>
      </c>
      <c r="F47" s="1" t="s">
        <v>72</v>
      </c>
      <c r="G47" s="1" t="s">
        <v>73</v>
      </c>
      <c r="H47" s="1" t="s">
        <v>19</v>
      </c>
      <c r="I47" s="1" t="s">
        <v>30</v>
      </c>
      <c r="J47" s="1" t="s">
        <v>31</v>
      </c>
      <c r="K47" s="1">
        <v>0</v>
      </c>
      <c r="L47" s="1">
        <v>104324</v>
      </c>
      <c r="M47" s="1">
        <v>101</v>
      </c>
    </row>
    <row r="48" spans="1:13" x14ac:dyDescent="0.3">
      <c r="A48" s="1" t="s">
        <v>69</v>
      </c>
      <c r="B48" s="1" t="s">
        <v>70</v>
      </c>
      <c r="C48" s="1">
        <v>2014</v>
      </c>
      <c r="D48" s="1">
        <v>2014</v>
      </c>
      <c r="E48" s="1" t="s">
        <v>71</v>
      </c>
      <c r="F48" s="1" t="s">
        <v>72</v>
      </c>
      <c r="G48" s="1" t="s">
        <v>73</v>
      </c>
      <c r="H48" s="1" t="s">
        <v>19</v>
      </c>
      <c r="I48" s="1" t="s">
        <v>80</v>
      </c>
      <c r="J48" s="1" t="s">
        <v>81</v>
      </c>
      <c r="K48" s="1">
        <v>0</v>
      </c>
      <c r="L48" s="1">
        <v>600</v>
      </c>
      <c r="M48" s="1">
        <v>120</v>
      </c>
    </row>
    <row r="49" spans="1:13" x14ac:dyDescent="0.3">
      <c r="A49" s="1" t="s">
        <v>69</v>
      </c>
      <c r="B49" s="1" t="s">
        <v>70</v>
      </c>
      <c r="C49" s="1">
        <v>2014</v>
      </c>
      <c r="D49" s="1">
        <v>2014</v>
      </c>
      <c r="E49" s="1" t="s">
        <v>71</v>
      </c>
      <c r="F49" s="1" t="s">
        <v>72</v>
      </c>
      <c r="G49" s="1" t="s">
        <v>73</v>
      </c>
      <c r="H49" s="1" t="s">
        <v>19</v>
      </c>
      <c r="I49" s="1" t="s">
        <v>32</v>
      </c>
      <c r="J49" s="1" t="s">
        <v>33</v>
      </c>
      <c r="K49" s="1">
        <v>0</v>
      </c>
      <c r="L49" s="1">
        <v>480</v>
      </c>
      <c r="M49" s="1">
        <v>122</v>
      </c>
    </row>
    <row r="50" spans="1:13" x14ac:dyDescent="0.3">
      <c r="A50" s="1" t="s">
        <v>69</v>
      </c>
      <c r="B50" s="1" t="s">
        <v>70</v>
      </c>
      <c r="C50" s="1">
        <v>2014</v>
      </c>
      <c r="D50" s="1">
        <v>2014</v>
      </c>
      <c r="E50" s="1" t="s">
        <v>71</v>
      </c>
      <c r="F50" s="1" t="s">
        <v>72</v>
      </c>
      <c r="G50" s="1" t="s">
        <v>73</v>
      </c>
      <c r="H50" s="1" t="s">
        <v>19</v>
      </c>
      <c r="I50" s="1" t="s">
        <v>34</v>
      </c>
      <c r="J50" s="1" t="s">
        <v>35</v>
      </c>
      <c r="K50" s="1">
        <v>0</v>
      </c>
      <c r="L50" s="1">
        <v>683</v>
      </c>
      <c r="M50" s="1">
        <v>123</v>
      </c>
    </row>
    <row r="51" spans="1:13" x14ac:dyDescent="0.3">
      <c r="A51" s="1" t="s">
        <v>69</v>
      </c>
      <c r="B51" s="1" t="s">
        <v>70</v>
      </c>
      <c r="C51" s="1">
        <v>2014</v>
      </c>
      <c r="D51" s="1">
        <v>2014</v>
      </c>
      <c r="E51" s="1" t="s">
        <v>71</v>
      </c>
      <c r="F51" s="1" t="s">
        <v>72</v>
      </c>
      <c r="G51" s="1" t="s">
        <v>73</v>
      </c>
      <c r="H51" s="1" t="s">
        <v>19</v>
      </c>
      <c r="I51" s="1" t="s">
        <v>63</v>
      </c>
      <c r="J51" s="1" t="s">
        <v>64</v>
      </c>
      <c r="K51" s="1">
        <v>0</v>
      </c>
      <c r="L51" s="1">
        <v>2234</v>
      </c>
      <c r="M51" s="1">
        <v>124</v>
      </c>
    </row>
    <row r="52" spans="1:13" x14ac:dyDescent="0.3">
      <c r="A52" s="1" t="s">
        <v>69</v>
      </c>
      <c r="B52" s="1" t="s">
        <v>70</v>
      </c>
      <c r="C52" s="1">
        <v>2014</v>
      </c>
      <c r="D52" s="1">
        <v>2014</v>
      </c>
      <c r="E52" s="1" t="s">
        <v>71</v>
      </c>
      <c r="F52" s="1" t="s">
        <v>72</v>
      </c>
      <c r="G52" s="1" t="s">
        <v>73</v>
      </c>
      <c r="H52" s="1" t="s">
        <v>19</v>
      </c>
      <c r="I52" s="1" t="s">
        <v>65</v>
      </c>
      <c r="J52" s="1" t="s">
        <v>66</v>
      </c>
      <c r="K52" s="1">
        <v>0</v>
      </c>
      <c r="L52" s="1">
        <v>1144</v>
      </c>
      <c r="M52" s="1">
        <v>125</v>
      </c>
    </row>
    <row r="53" spans="1:13" x14ac:dyDescent="0.3">
      <c r="A53" s="1" t="s">
        <v>69</v>
      </c>
      <c r="B53" s="1" t="s">
        <v>70</v>
      </c>
      <c r="C53" s="1">
        <v>2014</v>
      </c>
      <c r="D53" s="1">
        <v>2014</v>
      </c>
      <c r="E53" s="1" t="s">
        <v>71</v>
      </c>
      <c r="F53" s="1" t="s">
        <v>72</v>
      </c>
      <c r="G53" s="1" t="s">
        <v>73</v>
      </c>
      <c r="H53" s="1" t="s">
        <v>19</v>
      </c>
      <c r="I53" s="1" t="s">
        <v>36</v>
      </c>
      <c r="J53" s="1" t="s">
        <v>37</v>
      </c>
      <c r="K53" s="1">
        <v>0</v>
      </c>
      <c r="L53" s="1">
        <v>1070</v>
      </c>
      <c r="M53" s="1">
        <v>133</v>
      </c>
    </row>
    <row r="54" spans="1:13" x14ac:dyDescent="0.3">
      <c r="A54" s="1" t="s">
        <v>69</v>
      </c>
      <c r="B54" s="1" t="s">
        <v>70</v>
      </c>
      <c r="C54" s="1">
        <v>2014</v>
      </c>
      <c r="D54" s="1">
        <v>2014</v>
      </c>
      <c r="E54" s="1" t="s">
        <v>71</v>
      </c>
      <c r="F54" s="1" t="s">
        <v>72</v>
      </c>
      <c r="G54" s="1" t="s">
        <v>73</v>
      </c>
      <c r="H54" s="1" t="s">
        <v>19</v>
      </c>
      <c r="I54" s="1" t="s">
        <v>82</v>
      </c>
      <c r="J54" s="1" t="s">
        <v>83</v>
      </c>
      <c r="K54" s="1">
        <v>0</v>
      </c>
      <c r="L54" s="1">
        <v>2911</v>
      </c>
      <c r="M54" s="1">
        <v>135</v>
      </c>
    </row>
    <row r="55" spans="1:13" x14ac:dyDescent="0.3">
      <c r="A55" s="1" t="s">
        <v>69</v>
      </c>
      <c r="B55" s="1" t="s">
        <v>70</v>
      </c>
      <c r="C55" s="1">
        <v>2014</v>
      </c>
      <c r="D55" s="1">
        <v>2014</v>
      </c>
      <c r="E55" s="1" t="s">
        <v>71</v>
      </c>
      <c r="F55" s="1" t="s">
        <v>72</v>
      </c>
      <c r="G55" s="1" t="s">
        <v>73</v>
      </c>
      <c r="H55" s="1" t="s">
        <v>19</v>
      </c>
      <c r="I55" s="1" t="s">
        <v>38</v>
      </c>
      <c r="J55" s="1" t="s">
        <v>39</v>
      </c>
      <c r="K55" s="1">
        <v>0</v>
      </c>
      <c r="L55" s="1">
        <v>10124</v>
      </c>
      <c r="M55" s="1">
        <v>136</v>
      </c>
    </row>
    <row r="56" spans="1:13" x14ac:dyDescent="0.3">
      <c r="A56" s="1" t="s">
        <v>69</v>
      </c>
      <c r="B56" s="1" t="s">
        <v>70</v>
      </c>
      <c r="C56" s="1">
        <v>2014</v>
      </c>
      <c r="D56" s="1">
        <v>2014</v>
      </c>
      <c r="E56" s="1" t="s">
        <v>71</v>
      </c>
      <c r="F56" s="1" t="s">
        <v>72</v>
      </c>
      <c r="G56" s="1" t="s">
        <v>73</v>
      </c>
      <c r="H56" s="1" t="s">
        <v>19</v>
      </c>
      <c r="I56" s="1" t="s">
        <v>44</v>
      </c>
      <c r="J56" s="1" t="s">
        <v>45</v>
      </c>
      <c r="K56" s="1">
        <v>0</v>
      </c>
      <c r="L56" s="1">
        <v>37129.266300000003</v>
      </c>
      <c r="M56" s="1">
        <v>152</v>
      </c>
    </row>
    <row r="57" spans="1:13" x14ac:dyDescent="0.3">
      <c r="A57" s="1" t="s">
        <v>69</v>
      </c>
      <c r="B57" s="1" t="s">
        <v>70</v>
      </c>
      <c r="C57" s="1">
        <v>2014</v>
      </c>
      <c r="D57" s="1">
        <v>2014</v>
      </c>
      <c r="E57" s="1" t="s">
        <v>71</v>
      </c>
      <c r="F57" s="1" t="s">
        <v>72</v>
      </c>
      <c r="G57" s="1" t="s">
        <v>73</v>
      </c>
      <c r="H57" s="1" t="s">
        <v>19</v>
      </c>
      <c r="I57" s="1" t="s">
        <v>46</v>
      </c>
      <c r="J57" s="1" t="s">
        <v>47</v>
      </c>
      <c r="K57" s="1">
        <v>0</v>
      </c>
      <c r="L57" s="1">
        <v>224966.26629999999</v>
      </c>
      <c r="M57" s="1">
        <v>153</v>
      </c>
    </row>
    <row r="58" spans="1:13" x14ac:dyDescent="0.3">
      <c r="A58" s="1" t="s">
        <v>69</v>
      </c>
      <c r="B58" s="1" t="s">
        <v>70</v>
      </c>
      <c r="C58" s="1">
        <v>2014</v>
      </c>
      <c r="D58" s="1">
        <v>2014</v>
      </c>
      <c r="E58" s="1" t="s">
        <v>71</v>
      </c>
      <c r="F58" s="1" t="s">
        <v>72</v>
      </c>
      <c r="G58" s="1" t="s">
        <v>73</v>
      </c>
      <c r="H58" s="1" t="s">
        <v>19</v>
      </c>
      <c r="I58" s="1" t="s">
        <v>48</v>
      </c>
      <c r="J58" s="1" t="s">
        <v>49</v>
      </c>
      <c r="K58" s="1">
        <v>0</v>
      </c>
      <c r="L58" s="1">
        <v>224966.26629999999</v>
      </c>
      <c r="M58" s="1">
        <v>156</v>
      </c>
    </row>
    <row r="59" spans="1:13" x14ac:dyDescent="0.3">
      <c r="A59" s="1" t="s">
        <v>69</v>
      </c>
      <c r="B59" s="1" t="s">
        <v>70</v>
      </c>
      <c r="C59" s="1">
        <v>2014</v>
      </c>
      <c r="D59" s="1">
        <v>2014</v>
      </c>
      <c r="E59" s="1" t="s">
        <v>71</v>
      </c>
      <c r="F59" s="1" t="s">
        <v>72</v>
      </c>
      <c r="G59" s="1" t="s">
        <v>73</v>
      </c>
      <c r="H59" s="1" t="s">
        <v>19</v>
      </c>
      <c r="I59" s="1" t="s">
        <v>50</v>
      </c>
      <c r="J59" s="1" t="s">
        <v>51</v>
      </c>
      <c r="K59" s="1">
        <v>0</v>
      </c>
      <c r="L59" s="1">
        <v>147059</v>
      </c>
      <c r="M59" s="1">
        <v>157</v>
      </c>
    </row>
    <row r="60" spans="1:13" x14ac:dyDescent="0.3">
      <c r="A60" s="1" t="s">
        <v>69</v>
      </c>
      <c r="B60" s="1" t="s">
        <v>70</v>
      </c>
      <c r="C60" s="1">
        <v>2014</v>
      </c>
      <c r="D60" s="1">
        <v>2014</v>
      </c>
      <c r="E60" s="1" t="s">
        <v>71</v>
      </c>
      <c r="F60" s="1" t="s">
        <v>72</v>
      </c>
      <c r="G60" s="1" t="s">
        <v>73</v>
      </c>
      <c r="H60" s="1" t="s">
        <v>19</v>
      </c>
      <c r="I60" s="1" t="s">
        <v>52</v>
      </c>
      <c r="J60" s="1" t="s">
        <v>53</v>
      </c>
      <c r="K60" s="1">
        <v>0</v>
      </c>
      <c r="L60" s="1">
        <v>-77907.266300000003</v>
      </c>
      <c r="M60" s="1">
        <v>158</v>
      </c>
    </row>
    <row r="61" spans="1:13" x14ac:dyDescent="0.3">
      <c r="A61" s="1" t="s">
        <v>69</v>
      </c>
      <c r="B61" s="1" t="s">
        <v>70</v>
      </c>
      <c r="C61" s="1">
        <v>2014</v>
      </c>
      <c r="D61" s="1">
        <v>2014</v>
      </c>
      <c r="E61" s="1" t="s">
        <v>71</v>
      </c>
      <c r="F61" s="1" t="s">
        <v>72</v>
      </c>
      <c r="G61" s="1" t="s">
        <v>73</v>
      </c>
      <c r="H61" s="1" t="s">
        <v>19</v>
      </c>
      <c r="I61" s="1" t="s">
        <v>54</v>
      </c>
      <c r="J61" s="1" t="s">
        <v>55</v>
      </c>
      <c r="K61" s="1">
        <v>0</v>
      </c>
      <c r="L61" s="1">
        <v>104324</v>
      </c>
      <c r="M61" s="1">
        <v>108</v>
      </c>
    </row>
    <row r="62" spans="1:13" x14ac:dyDescent="0.3">
      <c r="A62" s="1" t="s">
        <v>69</v>
      </c>
      <c r="B62" s="1" t="s">
        <v>70</v>
      </c>
      <c r="C62" s="1">
        <v>2014</v>
      </c>
      <c r="D62" s="1">
        <v>2014</v>
      </c>
      <c r="E62" s="1" t="s">
        <v>71</v>
      </c>
      <c r="F62" s="1" t="s">
        <v>72</v>
      </c>
      <c r="G62" s="1" t="s">
        <v>73</v>
      </c>
      <c r="H62" s="1" t="s">
        <v>19</v>
      </c>
      <c r="I62" s="1" t="s">
        <v>56</v>
      </c>
      <c r="J62" s="1" t="s">
        <v>57</v>
      </c>
      <c r="K62" s="1">
        <v>0</v>
      </c>
      <c r="L62" s="1">
        <v>7960</v>
      </c>
      <c r="M62" s="1">
        <v>109</v>
      </c>
    </row>
    <row r="63" spans="1:13" x14ac:dyDescent="0.3">
      <c r="A63" s="1" t="s">
        <v>84</v>
      </c>
      <c r="B63" s="1" t="s">
        <v>85</v>
      </c>
      <c r="C63" s="1">
        <v>2014</v>
      </c>
      <c r="D63" s="1">
        <v>2014</v>
      </c>
      <c r="E63" s="1" t="s">
        <v>86</v>
      </c>
      <c r="F63" s="1" t="s">
        <v>87</v>
      </c>
      <c r="G63" s="1" t="s">
        <v>88</v>
      </c>
      <c r="H63" s="1" t="s">
        <v>19</v>
      </c>
      <c r="I63" s="1" t="s">
        <v>20</v>
      </c>
      <c r="J63" s="1" t="s">
        <v>21</v>
      </c>
      <c r="K63" s="1">
        <v>0</v>
      </c>
      <c r="L63" s="1">
        <v>11603</v>
      </c>
      <c r="M63" s="1">
        <v>110</v>
      </c>
    </row>
    <row r="64" spans="1:13" x14ac:dyDescent="0.3">
      <c r="A64" s="1" t="s">
        <v>84</v>
      </c>
      <c r="B64" s="1" t="s">
        <v>85</v>
      </c>
      <c r="C64" s="1">
        <v>2014</v>
      </c>
      <c r="D64" s="1">
        <v>2014</v>
      </c>
      <c r="E64" s="1" t="s">
        <v>86</v>
      </c>
      <c r="F64" s="1" t="s">
        <v>87</v>
      </c>
      <c r="G64" s="1" t="s">
        <v>88</v>
      </c>
      <c r="H64" s="1" t="s">
        <v>19</v>
      </c>
      <c r="I64" s="1" t="s">
        <v>22</v>
      </c>
      <c r="J64" s="1" t="s">
        <v>23</v>
      </c>
      <c r="K64" s="1">
        <v>0</v>
      </c>
      <c r="L64" s="1">
        <v>113006</v>
      </c>
      <c r="M64" s="1">
        <v>112</v>
      </c>
    </row>
    <row r="65" spans="1:13" x14ac:dyDescent="0.3">
      <c r="A65" s="1" t="s">
        <v>84</v>
      </c>
      <c r="B65" s="1" t="s">
        <v>85</v>
      </c>
      <c r="C65" s="1">
        <v>2014</v>
      </c>
      <c r="D65" s="1">
        <v>2014</v>
      </c>
      <c r="E65" s="1" t="s">
        <v>86</v>
      </c>
      <c r="F65" s="1" t="s">
        <v>87</v>
      </c>
      <c r="G65" s="1" t="s">
        <v>88</v>
      </c>
      <c r="H65" s="1" t="s">
        <v>19</v>
      </c>
      <c r="I65" s="1" t="s">
        <v>74</v>
      </c>
      <c r="J65" s="1" t="s">
        <v>75</v>
      </c>
      <c r="K65" s="1">
        <v>0</v>
      </c>
      <c r="L65" s="1">
        <v>3967</v>
      </c>
      <c r="M65" s="1">
        <v>113</v>
      </c>
    </row>
    <row r="66" spans="1:13" x14ac:dyDescent="0.3">
      <c r="A66" s="1" t="s">
        <v>84</v>
      </c>
      <c r="B66" s="1" t="s">
        <v>85</v>
      </c>
      <c r="C66" s="1">
        <v>2014</v>
      </c>
      <c r="D66" s="1">
        <v>2014</v>
      </c>
      <c r="E66" s="1" t="s">
        <v>86</v>
      </c>
      <c r="F66" s="1" t="s">
        <v>87</v>
      </c>
      <c r="G66" s="1" t="s">
        <v>88</v>
      </c>
      <c r="H66" s="1" t="s">
        <v>19</v>
      </c>
      <c r="I66" s="1" t="s">
        <v>26</v>
      </c>
      <c r="J66" s="1" t="s">
        <v>27</v>
      </c>
      <c r="K66" s="1">
        <v>0</v>
      </c>
      <c r="L66" s="1">
        <v>1819</v>
      </c>
      <c r="M66" s="1">
        <v>115</v>
      </c>
    </row>
    <row r="67" spans="1:13" x14ac:dyDescent="0.3">
      <c r="A67" s="1" t="s">
        <v>84</v>
      </c>
      <c r="B67" s="1" t="s">
        <v>85</v>
      </c>
      <c r="C67" s="1">
        <v>2014</v>
      </c>
      <c r="D67" s="1">
        <v>2014</v>
      </c>
      <c r="E67" s="1" t="s">
        <v>86</v>
      </c>
      <c r="F67" s="1" t="s">
        <v>87</v>
      </c>
      <c r="G67" s="1" t="s">
        <v>88</v>
      </c>
      <c r="H67" s="1" t="s">
        <v>19</v>
      </c>
      <c r="I67" s="1" t="s">
        <v>76</v>
      </c>
      <c r="J67" s="1" t="s">
        <v>77</v>
      </c>
      <c r="K67" s="1">
        <v>0</v>
      </c>
      <c r="L67" s="1">
        <v>818</v>
      </c>
      <c r="M67" s="1">
        <v>116</v>
      </c>
    </row>
    <row r="68" spans="1:13" x14ac:dyDescent="0.3">
      <c r="A68" s="1" t="s">
        <v>84</v>
      </c>
      <c r="B68" s="1" t="s">
        <v>85</v>
      </c>
      <c r="C68" s="1">
        <v>2014</v>
      </c>
      <c r="D68" s="1">
        <v>2014</v>
      </c>
      <c r="E68" s="1" t="s">
        <v>86</v>
      </c>
      <c r="F68" s="1" t="s">
        <v>87</v>
      </c>
      <c r="G68" s="1" t="s">
        <v>88</v>
      </c>
      <c r="H68" s="1" t="s">
        <v>19</v>
      </c>
      <c r="I68" s="1" t="s">
        <v>28</v>
      </c>
      <c r="J68" s="1" t="s">
        <v>29</v>
      </c>
      <c r="K68" s="1">
        <v>0</v>
      </c>
      <c r="L68" s="1">
        <v>6604</v>
      </c>
      <c r="M68" s="1">
        <v>117</v>
      </c>
    </row>
    <row r="69" spans="1:13" x14ac:dyDescent="0.3">
      <c r="A69" s="1" t="s">
        <v>84</v>
      </c>
      <c r="B69" s="1" t="s">
        <v>85</v>
      </c>
      <c r="C69" s="1">
        <v>2014</v>
      </c>
      <c r="D69" s="1">
        <v>2014</v>
      </c>
      <c r="E69" s="1" t="s">
        <v>86</v>
      </c>
      <c r="F69" s="1" t="s">
        <v>87</v>
      </c>
      <c r="G69" s="1" t="s">
        <v>88</v>
      </c>
      <c r="H69" s="1" t="s">
        <v>19</v>
      </c>
      <c r="I69" s="1" t="s">
        <v>89</v>
      </c>
      <c r="J69" s="1" t="s">
        <v>90</v>
      </c>
      <c r="K69" s="1">
        <v>0</v>
      </c>
      <c r="L69" s="1">
        <v>100</v>
      </c>
      <c r="M69" s="1">
        <v>118</v>
      </c>
    </row>
    <row r="70" spans="1:13" x14ac:dyDescent="0.3">
      <c r="A70" s="1" t="s">
        <v>84</v>
      </c>
      <c r="B70" s="1" t="s">
        <v>85</v>
      </c>
      <c r="C70" s="1">
        <v>2014</v>
      </c>
      <c r="D70" s="1">
        <v>2014</v>
      </c>
      <c r="E70" s="1" t="s">
        <v>86</v>
      </c>
      <c r="F70" s="1" t="s">
        <v>87</v>
      </c>
      <c r="G70" s="1" t="s">
        <v>88</v>
      </c>
      <c r="H70" s="1" t="s">
        <v>19</v>
      </c>
      <c r="I70" s="1" t="s">
        <v>30</v>
      </c>
      <c r="J70" s="1" t="s">
        <v>31</v>
      </c>
      <c r="K70" s="1">
        <v>0</v>
      </c>
      <c r="L70" s="1">
        <v>90476</v>
      </c>
      <c r="M70" s="1">
        <v>101</v>
      </c>
    </row>
    <row r="71" spans="1:13" x14ac:dyDescent="0.3">
      <c r="A71" s="1" t="s">
        <v>84</v>
      </c>
      <c r="B71" s="1" t="s">
        <v>85</v>
      </c>
      <c r="C71" s="1">
        <v>2014</v>
      </c>
      <c r="D71" s="1">
        <v>2014</v>
      </c>
      <c r="E71" s="1" t="s">
        <v>86</v>
      </c>
      <c r="F71" s="1" t="s">
        <v>87</v>
      </c>
      <c r="G71" s="1" t="s">
        <v>88</v>
      </c>
      <c r="H71" s="1" t="s">
        <v>19</v>
      </c>
      <c r="I71" s="1" t="s">
        <v>32</v>
      </c>
      <c r="J71" s="1" t="s">
        <v>33</v>
      </c>
      <c r="K71" s="1">
        <v>0</v>
      </c>
      <c r="L71" s="1">
        <v>2127</v>
      </c>
      <c r="M71" s="1">
        <v>122</v>
      </c>
    </row>
    <row r="72" spans="1:13" x14ac:dyDescent="0.3">
      <c r="A72" s="1" t="s">
        <v>84</v>
      </c>
      <c r="B72" s="1" t="s">
        <v>85</v>
      </c>
      <c r="C72" s="1">
        <v>2014</v>
      </c>
      <c r="D72" s="1">
        <v>2014</v>
      </c>
      <c r="E72" s="1" t="s">
        <v>86</v>
      </c>
      <c r="F72" s="1" t="s">
        <v>87</v>
      </c>
      <c r="G72" s="1" t="s">
        <v>88</v>
      </c>
      <c r="H72" s="1" t="s">
        <v>19</v>
      </c>
      <c r="I72" s="1" t="s">
        <v>34</v>
      </c>
      <c r="J72" s="1" t="s">
        <v>35</v>
      </c>
      <c r="K72" s="1">
        <v>0</v>
      </c>
      <c r="L72" s="1">
        <v>1948</v>
      </c>
      <c r="M72" s="1">
        <v>123</v>
      </c>
    </row>
    <row r="73" spans="1:13" x14ac:dyDescent="0.3">
      <c r="A73" s="1" t="s">
        <v>84</v>
      </c>
      <c r="B73" s="1" t="s">
        <v>85</v>
      </c>
      <c r="C73" s="1">
        <v>2014</v>
      </c>
      <c r="D73" s="1">
        <v>2014</v>
      </c>
      <c r="E73" s="1" t="s">
        <v>86</v>
      </c>
      <c r="F73" s="1" t="s">
        <v>87</v>
      </c>
      <c r="G73" s="1" t="s">
        <v>88</v>
      </c>
      <c r="H73" s="1" t="s">
        <v>19</v>
      </c>
      <c r="I73" s="1" t="s">
        <v>36</v>
      </c>
      <c r="J73" s="1" t="s">
        <v>37</v>
      </c>
      <c r="K73" s="1">
        <v>0</v>
      </c>
      <c r="L73" s="1">
        <v>1546</v>
      </c>
      <c r="M73" s="1">
        <v>133</v>
      </c>
    </row>
    <row r="74" spans="1:13" x14ac:dyDescent="0.3">
      <c r="A74" s="1" t="s">
        <v>84</v>
      </c>
      <c r="B74" s="1" t="s">
        <v>85</v>
      </c>
      <c r="C74" s="1">
        <v>2014</v>
      </c>
      <c r="D74" s="1">
        <v>2014</v>
      </c>
      <c r="E74" s="1" t="s">
        <v>86</v>
      </c>
      <c r="F74" s="1" t="s">
        <v>87</v>
      </c>
      <c r="G74" s="1" t="s">
        <v>88</v>
      </c>
      <c r="H74" s="1" t="s">
        <v>19</v>
      </c>
      <c r="I74" s="1" t="s">
        <v>38</v>
      </c>
      <c r="J74" s="1" t="s">
        <v>39</v>
      </c>
      <c r="K74" s="1">
        <v>0</v>
      </c>
      <c r="L74" s="1">
        <v>5721</v>
      </c>
      <c r="M74" s="1">
        <v>136</v>
      </c>
    </row>
    <row r="75" spans="1:13" x14ac:dyDescent="0.3">
      <c r="A75" s="1" t="s">
        <v>84</v>
      </c>
      <c r="B75" s="1" t="s">
        <v>85</v>
      </c>
      <c r="C75" s="1">
        <v>2014</v>
      </c>
      <c r="D75" s="1">
        <v>2014</v>
      </c>
      <c r="E75" s="1" t="s">
        <v>86</v>
      </c>
      <c r="F75" s="1" t="s">
        <v>87</v>
      </c>
      <c r="G75" s="1" t="s">
        <v>88</v>
      </c>
      <c r="H75" s="1" t="s">
        <v>19</v>
      </c>
      <c r="I75" s="1" t="s">
        <v>67</v>
      </c>
      <c r="J75" s="1" t="s">
        <v>68</v>
      </c>
      <c r="K75" s="1">
        <v>0</v>
      </c>
      <c r="L75" s="1">
        <v>125</v>
      </c>
      <c r="M75" s="1">
        <v>142</v>
      </c>
    </row>
    <row r="76" spans="1:13" x14ac:dyDescent="0.3">
      <c r="A76" s="1" t="s">
        <v>84</v>
      </c>
      <c r="B76" s="1" t="s">
        <v>85</v>
      </c>
      <c r="C76" s="1">
        <v>2014</v>
      </c>
      <c r="D76" s="1">
        <v>2014</v>
      </c>
      <c r="E76" s="1" t="s">
        <v>86</v>
      </c>
      <c r="F76" s="1" t="s">
        <v>87</v>
      </c>
      <c r="G76" s="1" t="s">
        <v>88</v>
      </c>
      <c r="H76" s="1" t="s">
        <v>19</v>
      </c>
      <c r="I76" s="1" t="s">
        <v>91</v>
      </c>
      <c r="J76" s="1" t="s">
        <v>92</v>
      </c>
      <c r="K76" s="1">
        <v>0</v>
      </c>
      <c r="L76" s="1">
        <v>181</v>
      </c>
      <c r="M76" s="1">
        <v>143</v>
      </c>
    </row>
    <row r="77" spans="1:13" x14ac:dyDescent="0.3">
      <c r="A77" s="1" t="s">
        <v>84</v>
      </c>
      <c r="B77" s="1" t="s">
        <v>85</v>
      </c>
      <c r="C77" s="1">
        <v>2014</v>
      </c>
      <c r="D77" s="1">
        <v>2014</v>
      </c>
      <c r="E77" s="1" t="s">
        <v>86</v>
      </c>
      <c r="F77" s="1" t="s">
        <v>87</v>
      </c>
      <c r="G77" s="1" t="s">
        <v>88</v>
      </c>
      <c r="H77" s="1" t="s">
        <v>19</v>
      </c>
      <c r="I77" s="1" t="s">
        <v>40</v>
      </c>
      <c r="J77" s="1" t="s">
        <v>41</v>
      </c>
      <c r="K77" s="1">
        <v>0</v>
      </c>
      <c r="L77" s="1">
        <v>5097</v>
      </c>
      <c r="M77" s="1">
        <v>148</v>
      </c>
    </row>
    <row r="78" spans="1:13" x14ac:dyDescent="0.3">
      <c r="A78" s="1" t="s">
        <v>84</v>
      </c>
      <c r="B78" s="1" t="s">
        <v>85</v>
      </c>
      <c r="C78" s="1">
        <v>2014</v>
      </c>
      <c r="D78" s="1">
        <v>2014</v>
      </c>
      <c r="E78" s="1" t="s">
        <v>86</v>
      </c>
      <c r="F78" s="1" t="s">
        <v>87</v>
      </c>
      <c r="G78" s="1" t="s">
        <v>88</v>
      </c>
      <c r="H78" s="1" t="s">
        <v>19</v>
      </c>
      <c r="I78" s="1" t="s">
        <v>42</v>
      </c>
      <c r="J78" s="1" t="s">
        <v>43</v>
      </c>
      <c r="K78" s="1">
        <v>0</v>
      </c>
      <c r="L78" s="1">
        <v>5403</v>
      </c>
      <c r="M78" s="1">
        <v>151</v>
      </c>
    </row>
    <row r="79" spans="1:13" x14ac:dyDescent="0.3">
      <c r="A79" s="1" t="s">
        <v>84</v>
      </c>
      <c r="B79" s="1" t="s">
        <v>85</v>
      </c>
      <c r="C79" s="1">
        <v>2014</v>
      </c>
      <c r="D79" s="1">
        <v>2014</v>
      </c>
      <c r="E79" s="1" t="s">
        <v>86</v>
      </c>
      <c r="F79" s="1" t="s">
        <v>87</v>
      </c>
      <c r="G79" s="1" t="s">
        <v>88</v>
      </c>
      <c r="H79" s="1" t="s">
        <v>19</v>
      </c>
      <c r="I79" s="1" t="s">
        <v>44</v>
      </c>
      <c r="J79" s="1" t="s">
        <v>45</v>
      </c>
      <c r="K79" s="1">
        <v>0</v>
      </c>
      <c r="L79" s="1">
        <v>13808</v>
      </c>
      <c r="M79" s="1">
        <v>152</v>
      </c>
    </row>
    <row r="80" spans="1:13" x14ac:dyDescent="0.3">
      <c r="A80" s="1" t="s">
        <v>84</v>
      </c>
      <c r="B80" s="1" t="s">
        <v>85</v>
      </c>
      <c r="C80" s="1">
        <v>2014</v>
      </c>
      <c r="D80" s="1">
        <v>2014</v>
      </c>
      <c r="E80" s="1" t="s">
        <v>86</v>
      </c>
      <c r="F80" s="1" t="s">
        <v>87</v>
      </c>
      <c r="G80" s="1" t="s">
        <v>88</v>
      </c>
      <c r="H80" s="1" t="s">
        <v>19</v>
      </c>
      <c r="I80" s="1" t="s">
        <v>46</v>
      </c>
      <c r="J80" s="1" t="s">
        <v>47</v>
      </c>
      <c r="K80" s="1">
        <v>0</v>
      </c>
      <c r="L80" s="1">
        <v>144542</v>
      </c>
      <c r="M80" s="1">
        <v>153</v>
      </c>
    </row>
    <row r="81" spans="1:13" x14ac:dyDescent="0.3">
      <c r="A81" s="1" t="s">
        <v>84</v>
      </c>
      <c r="B81" s="1" t="s">
        <v>85</v>
      </c>
      <c r="C81" s="1">
        <v>2014</v>
      </c>
      <c r="D81" s="1">
        <v>2014</v>
      </c>
      <c r="E81" s="1" t="s">
        <v>86</v>
      </c>
      <c r="F81" s="1" t="s">
        <v>87</v>
      </c>
      <c r="G81" s="1" t="s">
        <v>88</v>
      </c>
      <c r="H81" s="1" t="s">
        <v>19</v>
      </c>
      <c r="I81" s="1" t="s">
        <v>48</v>
      </c>
      <c r="J81" s="1" t="s">
        <v>49</v>
      </c>
      <c r="K81" s="1">
        <v>0</v>
      </c>
      <c r="L81" s="1">
        <v>144542</v>
      </c>
      <c r="M81" s="1">
        <v>156</v>
      </c>
    </row>
    <row r="82" spans="1:13" x14ac:dyDescent="0.3">
      <c r="A82" s="1" t="s">
        <v>84</v>
      </c>
      <c r="B82" s="1" t="s">
        <v>85</v>
      </c>
      <c r="C82" s="1">
        <v>2014</v>
      </c>
      <c r="D82" s="1">
        <v>2014</v>
      </c>
      <c r="E82" s="1" t="s">
        <v>86</v>
      </c>
      <c r="F82" s="1" t="s">
        <v>87</v>
      </c>
      <c r="G82" s="1" t="s">
        <v>88</v>
      </c>
      <c r="H82" s="1" t="s">
        <v>19</v>
      </c>
      <c r="I82" s="1" t="s">
        <v>50</v>
      </c>
      <c r="J82" s="1" t="s">
        <v>51</v>
      </c>
      <c r="K82" s="1">
        <v>0</v>
      </c>
      <c r="L82" s="1">
        <v>144510</v>
      </c>
      <c r="M82" s="1">
        <v>157</v>
      </c>
    </row>
    <row r="83" spans="1:13" x14ac:dyDescent="0.3">
      <c r="A83" s="1" t="s">
        <v>84</v>
      </c>
      <c r="B83" s="1" t="s">
        <v>85</v>
      </c>
      <c r="C83" s="1">
        <v>2014</v>
      </c>
      <c r="D83" s="1">
        <v>2014</v>
      </c>
      <c r="E83" s="1" t="s">
        <v>86</v>
      </c>
      <c r="F83" s="1" t="s">
        <v>87</v>
      </c>
      <c r="G83" s="1" t="s">
        <v>88</v>
      </c>
      <c r="H83" s="1" t="s">
        <v>19</v>
      </c>
      <c r="I83" s="1" t="s">
        <v>52</v>
      </c>
      <c r="J83" s="1" t="s">
        <v>53</v>
      </c>
      <c r="K83" s="1">
        <v>0</v>
      </c>
      <c r="L83" s="1">
        <v>-32</v>
      </c>
      <c r="M83" s="1">
        <v>158</v>
      </c>
    </row>
    <row r="84" spans="1:13" x14ac:dyDescent="0.3">
      <c r="A84" s="1" t="s">
        <v>84</v>
      </c>
      <c r="B84" s="1" t="s">
        <v>85</v>
      </c>
      <c r="C84" s="1">
        <v>2014</v>
      </c>
      <c r="D84" s="1">
        <v>2014</v>
      </c>
      <c r="E84" s="1" t="s">
        <v>86</v>
      </c>
      <c r="F84" s="1" t="s">
        <v>87</v>
      </c>
      <c r="G84" s="1" t="s">
        <v>88</v>
      </c>
      <c r="H84" s="1" t="s">
        <v>19</v>
      </c>
      <c r="I84" s="1" t="s">
        <v>54</v>
      </c>
      <c r="J84" s="1" t="s">
        <v>55</v>
      </c>
      <c r="K84" s="1">
        <v>0</v>
      </c>
      <c r="L84" s="1">
        <v>90476</v>
      </c>
      <c r="M84" s="1">
        <v>108</v>
      </c>
    </row>
    <row r="85" spans="1:13" x14ac:dyDescent="0.3">
      <c r="A85" s="1" t="s">
        <v>84</v>
      </c>
      <c r="B85" s="1" t="s">
        <v>85</v>
      </c>
      <c r="C85" s="1">
        <v>2014</v>
      </c>
      <c r="D85" s="1">
        <v>2014</v>
      </c>
      <c r="E85" s="1" t="s">
        <v>86</v>
      </c>
      <c r="F85" s="1" t="s">
        <v>87</v>
      </c>
      <c r="G85" s="1" t="s">
        <v>88</v>
      </c>
      <c r="H85" s="1" t="s">
        <v>19</v>
      </c>
      <c r="I85" s="1" t="s">
        <v>56</v>
      </c>
      <c r="J85" s="1" t="s">
        <v>57</v>
      </c>
      <c r="K85" s="1">
        <v>0</v>
      </c>
      <c r="L85" s="1">
        <v>10927</v>
      </c>
      <c r="M85" s="1">
        <v>109</v>
      </c>
    </row>
    <row r="86" spans="1:13" x14ac:dyDescent="0.3">
      <c r="A86" s="1" t="s">
        <v>93</v>
      </c>
      <c r="B86" s="1" t="s">
        <v>94</v>
      </c>
      <c r="C86" s="1">
        <v>2014</v>
      </c>
      <c r="D86" s="1" t="s">
        <v>15</v>
      </c>
      <c r="E86" s="1" t="s">
        <v>95</v>
      </c>
      <c r="F86" s="1" t="s">
        <v>88</v>
      </c>
      <c r="G86" s="1" t="s">
        <v>88</v>
      </c>
      <c r="H86" s="1" t="s">
        <v>19</v>
      </c>
      <c r="I86" s="1" t="s">
        <v>20</v>
      </c>
      <c r="J86" s="1" t="s">
        <v>21</v>
      </c>
      <c r="K86" s="1">
        <v>0</v>
      </c>
      <c r="L86" s="1">
        <v>10826</v>
      </c>
      <c r="M86" s="1">
        <v>110</v>
      </c>
    </row>
    <row r="87" spans="1:13" x14ac:dyDescent="0.3">
      <c r="A87" s="1" t="s">
        <v>93</v>
      </c>
      <c r="B87" s="1" t="s">
        <v>94</v>
      </c>
      <c r="C87" s="1">
        <v>2014</v>
      </c>
      <c r="D87" s="1" t="s">
        <v>15</v>
      </c>
      <c r="E87" s="1" t="s">
        <v>95</v>
      </c>
      <c r="F87" s="1" t="s">
        <v>88</v>
      </c>
      <c r="G87" s="1" t="s">
        <v>88</v>
      </c>
      <c r="H87" s="1" t="s">
        <v>19</v>
      </c>
      <c r="I87" s="1" t="s">
        <v>22</v>
      </c>
      <c r="J87" s="1" t="s">
        <v>23</v>
      </c>
      <c r="K87" s="1">
        <v>0</v>
      </c>
      <c r="L87" s="1">
        <v>105908</v>
      </c>
      <c r="M87" s="1">
        <v>112</v>
      </c>
    </row>
    <row r="88" spans="1:13" x14ac:dyDescent="0.3">
      <c r="A88" s="1" t="s">
        <v>93</v>
      </c>
      <c r="B88" s="1" t="s">
        <v>94</v>
      </c>
      <c r="C88" s="1">
        <v>2014</v>
      </c>
      <c r="D88" s="1" t="s">
        <v>15</v>
      </c>
      <c r="E88" s="1" t="s">
        <v>95</v>
      </c>
      <c r="F88" s="1" t="s">
        <v>88</v>
      </c>
      <c r="G88" s="1" t="s">
        <v>88</v>
      </c>
      <c r="H88" s="1" t="s">
        <v>19</v>
      </c>
      <c r="I88" s="1" t="s">
        <v>74</v>
      </c>
      <c r="J88" s="1" t="s">
        <v>75</v>
      </c>
      <c r="K88" s="1">
        <v>0</v>
      </c>
      <c r="L88" s="1">
        <v>5000</v>
      </c>
      <c r="M88" s="1">
        <v>113</v>
      </c>
    </row>
    <row r="89" spans="1:13" x14ac:dyDescent="0.3">
      <c r="A89" s="1" t="s">
        <v>93</v>
      </c>
      <c r="B89" s="1" t="s">
        <v>94</v>
      </c>
      <c r="C89" s="1">
        <v>2014</v>
      </c>
      <c r="D89" s="1" t="s">
        <v>15</v>
      </c>
      <c r="E89" s="1" t="s">
        <v>95</v>
      </c>
      <c r="F89" s="1" t="s">
        <v>88</v>
      </c>
      <c r="G89" s="1" t="s">
        <v>88</v>
      </c>
      <c r="H89" s="1" t="s">
        <v>19</v>
      </c>
      <c r="I89" s="1" t="s">
        <v>26</v>
      </c>
      <c r="J89" s="1" t="s">
        <v>27</v>
      </c>
      <c r="K89" s="1">
        <v>0</v>
      </c>
      <c r="L89" s="1">
        <v>2500</v>
      </c>
      <c r="M89" s="1">
        <v>115</v>
      </c>
    </row>
    <row r="90" spans="1:13" x14ac:dyDescent="0.3">
      <c r="A90" s="1" t="s">
        <v>93</v>
      </c>
      <c r="B90" s="1" t="s">
        <v>94</v>
      </c>
      <c r="C90" s="1">
        <v>2014</v>
      </c>
      <c r="D90" s="1" t="s">
        <v>15</v>
      </c>
      <c r="E90" s="1" t="s">
        <v>95</v>
      </c>
      <c r="F90" s="1" t="s">
        <v>88</v>
      </c>
      <c r="G90" s="1" t="s">
        <v>88</v>
      </c>
      <c r="H90" s="1" t="s">
        <v>19</v>
      </c>
      <c r="I90" s="1" t="s">
        <v>28</v>
      </c>
      <c r="J90" s="1" t="s">
        <v>29</v>
      </c>
      <c r="K90" s="1">
        <v>0</v>
      </c>
      <c r="L90" s="1">
        <v>7500</v>
      </c>
      <c r="M90" s="1">
        <v>117</v>
      </c>
    </row>
    <row r="91" spans="1:13" x14ac:dyDescent="0.3">
      <c r="A91" s="1" t="s">
        <v>93</v>
      </c>
      <c r="B91" s="1" t="s">
        <v>94</v>
      </c>
      <c r="C91" s="1">
        <v>2014</v>
      </c>
      <c r="D91" s="1" t="s">
        <v>15</v>
      </c>
      <c r="E91" s="1" t="s">
        <v>95</v>
      </c>
      <c r="F91" s="1" t="s">
        <v>88</v>
      </c>
      <c r="G91" s="1" t="s">
        <v>88</v>
      </c>
      <c r="H91" s="1" t="s">
        <v>19</v>
      </c>
      <c r="I91" s="1" t="s">
        <v>96</v>
      </c>
      <c r="J91" s="1" t="s">
        <v>97</v>
      </c>
      <c r="K91" s="1">
        <v>0</v>
      </c>
      <c r="L91" s="1">
        <v>2000</v>
      </c>
      <c r="M91" s="1">
        <v>121</v>
      </c>
    </row>
    <row r="92" spans="1:13" x14ac:dyDescent="0.3">
      <c r="A92" s="1" t="s">
        <v>93</v>
      </c>
      <c r="B92" s="1" t="s">
        <v>94</v>
      </c>
      <c r="C92" s="1">
        <v>2014</v>
      </c>
      <c r="D92" s="1" t="s">
        <v>15</v>
      </c>
      <c r="E92" s="1" t="s">
        <v>95</v>
      </c>
      <c r="F92" s="1" t="s">
        <v>88</v>
      </c>
      <c r="G92" s="1" t="s">
        <v>88</v>
      </c>
      <c r="H92" s="1" t="s">
        <v>19</v>
      </c>
      <c r="I92" s="1" t="s">
        <v>32</v>
      </c>
      <c r="J92" s="1" t="s">
        <v>33</v>
      </c>
      <c r="K92" s="1">
        <v>0</v>
      </c>
      <c r="L92" s="1">
        <v>260</v>
      </c>
      <c r="M92" s="1">
        <v>122</v>
      </c>
    </row>
    <row r="93" spans="1:13" x14ac:dyDescent="0.3">
      <c r="A93" s="1" t="s">
        <v>93</v>
      </c>
      <c r="B93" s="1" t="s">
        <v>94</v>
      </c>
      <c r="C93" s="1">
        <v>2014</v>
      </c>
      <c r="D93" s="1" t="s">
        <v>15</v>
      </c>
      <c r="E93" s="1" t="s">
        <v>95</v>
      </c>
      <c r="F93" s="1" t="s">
        <v>88</v>
      </c>
      <c r="G93" s="1" t="s">
        <v>88</v>
      </c>
      <c r="H93" s="1" t="s">
        <v>19</v>
      </c>
      <c r="I93" s="1" t="s">
        <v>34</v>
      </c>
      <c r="J93" s="1" t="s">
        <v>35</v>
      </c>
      <c r="K93" s="1">
        <v>0</v>
      </c>
      <c r="L93" s="1">
        <v>3000</v>
      </c>
      <c r="M93" s="1">
        <v>123</v>
      </c>
    </row>
    <row r="94" spans="1:13" x14ac:dyDescent="0.3">
      <c r="A94" s="1" t="s">
        <v>93</v>
      </c>
      <c r="B94" s="1" t="s">
        <v>94</v>
      </c>
      <c r="C94" s="1">
        <v>2014</v>
      </c>
      <c r="D94" s="1" t="s">
        <v>15</v>
      </c>
      <c r="E94" s="1" t="s">
        <v>95</v>
      </c>
      <c r="F94" s="1" t="s">
        <v>88</v>
      </c>
      <c r="G94" s="1" t="s">
        <v>88</v>
      </c>
      <c r="H94" s="1" t="s">
        <v>19</v>
      </c>
      <c r="I94" s="1" t="s">
        <v>36</v>
      </c>
      <c r="J94" s="1" t="s">
        <v>37</v>
      </c>
      <c r="K94" s="1">
        <v>0</v>
      </c>
      <c r="L94" s="1">
        <v>4340</v>
      </c>
      <c r="M94" s="1">
        <v>133</v>
      </c>
    </row>
    <row r="95" spans="1:13" x14ac:dyDescent="0.3">
      <c r="A95" s="1" t="s">
        <v>93</v>
      </c>
      <c r="B95" s="1" t="s">
        <v>94</v>
      </c>
      <c r="C95" s="1">
        <v>2014</v>
      </c>
      <c r="D95" s="1" t="s">
        <v>15</v>
      </c>
      <c r="E95" s="1" t="s">
        <v>95</v>
      </c>
      <c r="F95" s="1" t="s">
        <v>88</v>
      </c>
      <c r="G95" s="1" t="s">
        <v>88</v>
      </c>
      <c r="H95" s="1" t="s">
        <v>19</v>
      </c>
      <c r="I95" s="1" t="s">
        <v>38</v>
      </c>
      <c r="J95" s="1" t="s">
        <v>39</v>
      </c>
      <c r="K95" s="1">
        <v>0</v>
      </c>
      <c r="L95" s="1">
        <v>9600</v>
      </c>
      <c r="M95" s="1">
        <v>136</v>
      </c>
    </row>
    <row r="96" spans="1:13" x14ac:dyDescent="0.3">
      <c r="A96" s="1" t="s">
        <v>93</v>
      </c>
      <c r="B96" s="1" t="s">
        <v>94</v>
      </c>
      <c r="C96" s="1">
        <v>2014</v>
      </c>
      <c r="D96" s="1" t="s">
        <v>15</v>
      </c>
      <c r="E96" s="1" t="s">
        <v>95</v>
      </c>
      <c r="F96" s="1" t="s">
        <v>88</v>
      </c>
      <c r="G96" s="1" t="s">
        <v>88</v>
      </c>
      <c r="H96" s="1" t="s">
        <v>19</v>
      </c>
      <c r="I96" s="1" t="s">
        <v>40</v>
      </c>
      <c r="J96" s="1" t="s">
        <v>41</v>
      </c>
      <c r="K96" s="1">
        <v>0</v>
      </c>
      <c r="L96" s="1">
        <v>1810</v>
      </c>
      <c r="M96" s="1">
        <v>148</v>
      </c>
    </row>
    <row r="97" spans="1:13" x14ac:dyDescent="0.3">
      <c r="A97" s="1" t="s">
        <v>93</v>
      </c>
      <c r="B97" s="1" t="s">
        <v>94</v>
      </c>
      <c r="C97" s="1">
        <v>2014</v>
      </c>
      <c r="D97" s="1" t="s">
        <v>15</v>
      </c>
      <c r="E97" s="1" t="s">
        <v>95</v>
      </c>
      <c r="F97" s="1" t="s">
        <v>88</v>
      </c>
      <c r="G97" s="1" t="s">
        <v>88</v>
      </c>
      <c r="H97" s="1" t="s">
        <v>19</v>
      </c>
      <c r="I97" s="1" t="s">
        <v>42</v>
      </c>
      <c r="J97" s="1" t="s">
        <v>43</v>
      </c>
      <c r="K97" s="1">
        <v>0</v>
      </c>
      <c r="L97" s="1">
        <v>1810</v>
      </c>
      <c r="M97" s="1">
        <v>151</v>
      </c>
    </row>
    <row r="98" spans="1:13" x14ac:dyDescent="0.3">
      <c r="A98" s="1" t="s">
        <v>93</v>
      </c>
      <c r="B98" s="1" t="s">
        <v>94</v>
      </c>
      <c r="C98" s="1">
        <v>2014</v>
      </c>
      <c r="D98" s="1" t="s">
        <v>15</v>
      </c>
      <c r="E98" s="1" t="s">
        <v>95</v>
      </c>
      <c r="F98" s="1" t="s">
        <v>88</v>
      </c>
      <c r="G98" s="1" t="s">
        <v>88</v>
      </c>
      <c r="H98" s="1" t="s">
        <v>19</v>
      </c>
      <c r="I98" s="1" t="s">
        <v>44</v>
      </c>
      <c r="J98" s="1" t="s">
        <v>45</v>
      </c>
      <c r="K98" s="1">
        <v>0</v>
      </c>
      <c r="L98" s="1">
        <v>30957.124100000001</v>
      </c>
      <c r="M98" s="1">
        <v>152</v>
      </c>
    </row>
    <row r="99" spans="1:13" x14ac:dyDescent="0.3">
      <c r="A99" s="1" t="s">
        <v>93</v>
      </c>
      <c r="B99" s="1" t="s">
        <v>94</v>
      </c>
      <c r="C99" s="1">
        <v>2014</v>
      </c>
      <c r="D99" s="1" t="s">
        <v>15</v>
      </c>
      <c r="E99" s="1" t="s">
        <v>95</v>
      </c>
      <c r="F99" s="1" t="s">
        <v>88</v>
      </c>
      <c r="G99" s="1" t="s">
        <v>88</v>
      </c>
      <c r="H99" s="1" t="s">
        <v>19</v>
      </c>
      <c r="I99" s="1" t="s">
        <v>46</v>
      </c>
      <c r="J99" s="1" t="s">
        <v>47</v>
      </c>
      <c r="K99" s="1">
        <v>0</v>
      </c>
      <c r="L99" s="1">
        <v>155775.12409999999</v>
      </c>
      <c r="M99" s="1">
        <v>153</v>
      </c>
    </row>
    <row r="100" spans="1:13" x14ac:dyDescent="0.3">
      <c r="A100" s="1" t="s">
        <v>93</v>
      </c>
      <c r="B100" s="1" t="s">
        <v>94</v>
      </c>
      <c r="C100" s="1">
        <v>2014</v>
      </c>
      <c r="D100" s="1" t="s">
        <v>15</v>
      </c>
      <c r="E100" s="1" t="s">
        <v>95</v>
      </c>
      <c r="F100" s="1" t="s">
        <v>88</v>
      </c>
      <c r="G100" s="1" t="s">
        <v>88</v>
      </c>
      <c r="H100" s="1" t="s">
        <v>19</v>
      </c>
      <c r="I100" s="1" t="s">
        <v>48</v>
      </c>
      <c r="J100" s="1" t="s">
        <v>49</v>
      </c>
      <c r="K100" s="1">
        <v>0</v>
      </c>
      <c r="L100" s="1">
        <v>155775.12409999999</v>
      </c>
      <c r="M100" s="1">
        <v>156</v>
      </c>
    </row>
    <row r="101" spans="1:13" x14ac:dyDescent="0.3">
      <c r="A101" s="1" t="s">
        <v>93</v>
      </c>
      <c r="B101" s="1" t="s">
        <v>94</v>
      </c>
      <c r="C101" s="1">
        <v>2014</v>
      </c>
      <c r="D101" s="1" t="s">
        <v>15</v>
      </c>
      <c r="E101" s="1" t="s">
        <v>95</v>
      </c>
      <c r="F101" s="1" t="s">
        <v>88</v>
      </c>
      <c r="G101" s="1" t="s">
        <v>88</v>
      </c>
      <c r="H101" s="1" t="s">
        <v>19</v>
      </c>
      <c r="I101" s="1" t="s">
        <v>50</v>
      </c>
      <c r="J101" s="1" t="s">
        <v>51</v>
      </c>
      <c r="K101" s="1">
        <v>0</v>
      </c>
      <c r="L101" s="1">
        <v>142685</v>
      </c>
      <c r="M101" s="1">
        <v>157</v>
      </c>
    </row>
    <row r="102" spans="1:13" x14ac:dyDescent="0.3">
      <c r="A102" s="1" t="s">
        <v>93</v>
      </c>
      <c r="B102" s="1" t="s">
        <v>94</v>
      </c>
      <c r="C102" s="1">
        <v>2014</v>
      </c>
      <c r="D102" s="1" t="s">
        <v>15</v>
      </c>
      <c r="E102" s="1" t="s">
        <v>95</v>
      </c>
      <c r="F102" s="1" t="s">
        <v>88</v>
      </c>
      <c r="G102" s="1" t="s">
        <v>88</v>
      </c>
      <c r="H102" s="1" t="s">
        <v>19</v>
      </c>
      <c r="I102" s="1" t="s">
        <v>52</v>
      </c>
      <c r="J102" s="1" t="s">
        <v>53</v>
      </c>
      <c r="K102" s="1">
        <v>0</v>
      </c>
      <c r="L102" s="1">
        <v>-13090.124100000001</v>
      </c>
      <c r="M102" s="1">
        <v>158</v>
      </c>
    </row>
    <row r="103" spans="1:13" x14ac:dyDescent="0.3">
      <c r="A103" s="1" t="s">
        <v>93</v>
      </c>
      <c r="B103" s="1" t="s">
        <v>94</v>
      </c>
      <c r="C103" s="1">
        <v>2014</v>
      </c>
      <c r="D103" s="1" t="s">
        <v>15</v>
      </c>
      <c r="E103" s="1" t="s">
        <v>95</v>
      </c>
      <c r="F103" s="1" t="s">
        <v>88</v>
      </c>
      <c r="G103" s="1" t="s">
        <v>88</v>
      </c>
      <c r="H103" s="1" t="s">
        <v>19</v>
      </c>
      <c r="I103" s="1" t="s">
        <v>54</v>
      </c>
      <c r="J103" s="1" t="s">
        <v>55</v>
      </c>
      <c r="K103" s="1">
        <v>0</v>
      </c>
      <c r="L103" s="1">
        <v>88630</v>
      </c>
      <c r="M103" s="1">
        <v>108</v>
      </c>
    </row>
    <row r="104" spans="1:13" x14ac:dyDescent="0.3">
      <c r="A104" s="1" t="s">
        <v>93</v>
      </c>
      <c r="B104" s="1" t="s">
        <v>94</v>
      </c>
      <c r="C104" s="1">
        <v>2014</v>
      </c>
      <c r="D104" s="1" t="s">
        <v>15</v>
      </c>
      <c r="E104" s="1" t="s">
        <v>95</v>
      </c>
      <c r="F104" s="1" t="s">
        <v>88</v>
      </c>
      <c r="G104" s="1" t="s">
        <v>88</v>
      </c>
      <c r="H104" s="1" t="s">
        <v>19</v>
      </c>
      <c r="I104" s="1" t="s">
        <v>56</v>
      </c>
      <c r="J104" s="1" t="s">
        <v>57</v>
      </c>
      <c r="K104" s="1">
        <v>0</v>
      </c>
      <c r="L104" s="1">
        <v>6452</v>
      </c>
      <c r="M104" s="1">
        <v>109</v>
      </c>
    </row>
    <row r="105" spans="1:13" x14ac:dyDescent="0.3">
      <c r="A105" s="1" t="s">
        <v>93</v>
      </c>
      <c r="B105" s="1" t="s">
        <v>94</v>
      </c>
      <c r="C105" s="1">
        <v>2014</v>
      </c>
      <c r="D105" s="1" t="s">
        <v>15</v>
      </c>
      <c r="E105" s="1" t="s">
        <v>95</v>
      </c>
      <c r="F105" s="1" t="s">
        <v>88</v>
      </c>
      <c r="G105" s="1" t="s">
        <v>88</v>
      </c>
      <c r="H105" s="1" t="s">
        <v>19</v>
      </c>
      <c r="I105" s="1" t="s">
        <v>30</v>
      </c>
      <c r="J105" s="1" t="s">
        <v>31</v>
      </c>
      <c r="K105" s="1">
        <v>0</v>
      </c>
      <c r="L105" s="1">
        <v>88630</v>
      </c>
      <c r="M105" s="1">
        <v>101</v>
      </c>
    </row>
    <row r="106" spans="1:13" x14ac:dyDescent="0.3">
      <c r="A106" s="1" t="s">
        <v>98</v>
      </c>
      <c r="B106" s="1" t="s">
        <v>99</v>
      </c>
      <c r="C106" s="1">
        <v>2014</v>
      </c>
      <c r="D106" s="1">
        <v>2014</v>
      </c>
      <c r="E106" s="1" t="s">
        <v>100</v>
      </c>
      <c r="F106" s="1" t="s">
        <v>101</v>
      </c>
      <c r="G106" s="1" t="s">
        <v>102</v>
      </c>
      <c r="H106" s="1" t="s">
        <v>19</v>
      </c>
      <c r="I106" s="1" t="s">
        <v>20</v>
      </c>
      <c r="J106" s="1" t="s">
        <v>21</v>
      </c>
      <c r="K106" s="1">
        <v>0</v>
      </c>
      <c r="L106" s="1">
        <v>12586</v>
      </c>
      <c r="M106" s="1">
        <v>110</v>
      </c>
    </row>
    <row r="107" spans="1:13" x14ac:dyDescent="0.3">
      <c r="A107" s="1" t="s">
        <v>98</v>
      </c>
      <c r="B107" s="1" t="s">
        <v>99</v>
      </c>
      <c r="C107" s="1">
        <v>2014</v>
      </c>
      <c r="D107" s="1">
        <v>2014</v>
      </c>
      <c r="E107" s="1" t="s">
        <v>100</v>
      </c>
      <c r="F107" s="1" t="s">
        <v>101</v>
      </c>
      <c r="G107" s="1" t="s">
        <v>102</v>
      </c>
      <c r="H107" s="1" t="s">
        <v>19</v>
      </c>
      <c r="I107" s="1" t="s">
        <v>22</v>
      </c>
      <c r="J107" s="1" t="s">
        <v>23</v>
      </c>
      <c r="K107" s="1">
        <v>0</v>
      </c>
      <c r="L107" s="1">
        <v>105184</v>
      </c>
      <c r="M107" s="1">
        <v>112</v>
      </c>
    </row>
    <row r="108" spans="1:13" x14ac:dyDescent="0.3">
      <c r="A108" s="1" t="s">
        <v>98</v>
      </c>
      <c r="B108" s="1" t="s">
        <v>99</v>
      </c>
      <c r="C108" s="1">
        <v>2014</v>
      </c>
      <c r="D108" s="1">
        <v>2014</v>
      </c>
      <c r="E108" s="1" t="s">
        <v>100</v>
      </c>
      <c r="F108" s="1" t="s">
        <v>101</v>
      </c>
      <c r="G108" s="1" t="s">
        <v>102</v>
      </c>
      <c r="H108" s="1" t="s">
        <v>19</v>
      </c>
      <c r="I108" s="1" t="s">
        <v>74</v>
      </c>
      <c r="J108" s="1" t="s">
        <v>75</v>
      </c>
      <c r="K108" s="1">
        <v>0</v>
      </c>
      <c r="L108" s="1">
        <v>5593</v>
      </c>
      <c r="M108" s="1">
        <v>113</v>
      </c>
    </row>
    <row r="109" spans="1:13" x14ac:dyDescent="0.3">
      <c r="A109" s="1" t="s">
        <v>98</v>
      </c>
      <c r="B109" s="1" t="s">
        <v>99</v>
      </c>
      <c r="C109" s="1">
        <v>2014</v>
      </c>
      <c r="D109" s="1">
        <v>2014</v>
      </c>
      <c r="E109" s="1" t="s">
        <v>100</v>
      </c>
      <c r="F109" s="1" t="s">
        <v>101</v>
      </c>
      <c r="G109" s="1" t="s">
        <v>102</v>
      </c>
      <c r="H109" s="1" t="s">
        <v>19</v>
      </c>
      <c r="I109" s="1" t="s">
        <v>26</v>
      </c>
      <c r="J109" s="1" t="s">
        <v>27</v>
      </c>
      <c r="K109" s="1">
        <v>0</v>
      </c>
      <c r="L109" s="1">
        <v>1280</v>
      </c>
      <c r="M109" s="1">
        <v>115</v>
      </c>
    </row>
    <row r="110" spans="1:13" x14ac:dyDescent="0.3">
      <c r="A110" s="1" t="s">
        <v>98</v>
      </c>
      <c r="B110" s="1" t="s">
        <v>99</v>
      </c>
      <c r="C110" s="1">
        <v>2014</v>
      </c>
      <c r="D110" s="1">
        <v>2014</v>
      </c>
      <c r="E110" s="1" t="s">
        <v>100</v>
      </c>
      <c r="F110" s="1" t="s">
        <v>101</v>
      </c>
      <c r="G110" s="1" t="s">
        <v>102</v>
      </c>
      <c r="H110" s="1" t="s">
        <v>19</v>
      </c>
      <c r="I110" s="1" t="s">
        <v>76</v>
      </c>
      <c r="J110" s="1" t="s">
        <v>77</v>
      </c>
      <c r="K110" s="1">
        <v>0</v>
      </c>
      <c r="L110" s="1">
        <v>136</v>
      </c>
      <c r="M110" s="1">
        <v>116</v>
      </c>
    </row>
    <row r="111" spans="1:13" x14ac:dyDescent="0.3">
      <c r="A111" s="1" t="s">
        <v>98</v>
      </c>
      <c r="B111" s="1" t="s">
        <v>99</v>
      </c>
      <c r="C111" s="1">
        <v>2014</v>
      </c>
      <c r="D111" s="1">
        <v>2014</v>
      </c>
      <c r="E111" s="1" t="s">
        <v>100</v>
      </c>
      <c r="F111" s="1" t="s">
        <v>101</v>
      </c>
      <c r="G111" s="1" t="s">
        <v>102</v>
      </c>
      <c r="H111" s="1" t="s">
        <v>19</v>
      </c>
      <c r="I111" s="1" t="s">
        <v>28</v>
      </c>
      <c r="J111" s="1" t="s">
        <v>29</v>
      </c>
      <c r="K111" s="1">
        <v>0</v>
      </c>
      <c r="L111" s="1">
        <v>7009</v>
      </c>
      <c r="M111" s="1">
        <v>117</v>
      </c>
    </row>
    <row r="112" spans="1:13" x14ac:dyDescent="0.3">
      <c r="A112" s="1" t="s">
        <v>98</v>
      </c>
      <c r="B112" s="1" t="s">
        <v>99</v>
      </c>
      <c r="C112" s="1">
        <v>2014</v>
      </c>
      <c r="D112" s="1">
        <v>2014</v>
      </c>
      <c r="E112" s="1" t="s">
        <v>100</v>
      </c>
      <c r="F112" s="1" t="s">
        <v>101</v>
      </c>
      <c r="G112" s="1" t="s">
        <v>102</v>
      </c>
      <c r="H112" s="1" t="s">
        <v>19</v>
      </c>
      <c r="I112" s="1" t="s">
        <v>89</v>
      </c>
      <c r="J112" s="1" t="s">
        <v>90</v>
      </c>
      <c r="K112" s="1">
        <v>0</v>
      </c>
      <c r="L112" s="1">
        <v>1500</v>
      </c>
      <c r="M112" s="1">
        <v>118</v>
      </c>
    </row>
    <row r="113" spans="1:13" x14ac:dyDescent="0.3">
      <c r="A113" s="1" t="s">
        <v>98</v>
      </c>
      <c r="B113" s="1" t="s">
        <v>99</v>
      </c>
      <c r="C113" s="1">
        <v>2014</v>
      </c>
      <c r="D113" s="1">
        <v>2014</v>
      </c>
      <c r="E113" s="1" t="s">
        <v>100</v>
      </c>
      <c r="F113" s="1" t="s">
        <v>101</v>
      </c>
      <c r="G113" s="1" t="s">
        <v>102</v>
      </c>
      <c r="H113" s="1" t="s">
        <v>19</v>
      </c>
      <c r="I113" s="1" t="s">
        <v>30</v>
      </c>
      <c r="J113" s="1" t="s">
        <v>31</v>
      </c>
      <c r="K113" s="1">
        <v>0</v>
      </c>
      <c r="L113" s="1">
        <v>83422</v>
      </c>
      <c r="M113" s="1">
        <v>101</v>
      </c>
    </row>
    <row r="114" spans="1:13" x14ac:dyDescent="0.3">
      <c r="A114" s="1" t="s">
        <v>98</v>
      </c>
      <c r="B114" s="1" t="s">
        <v>99</v>
      </c>
      <c r="C114" s="1">
        <v>2014</v>
      </c>
      <c r="D114" s="1">
        <v>2014</v>
      </c>
      <c r="E114" s="1" t="s">
        <v>100</v>
      </c>
      <c r="F114" s="1" t="s">
        <v>101</v>
      </c>
      <c r="G114" s="1" t="s">
        <v>102</v>
      </c>
      <c r="H114" s="1" t="s">
        <v>19</v>
      </c>
      <c r="I114" s="1" t="s">
        <v>32</v>
      </c>
      <c r="J114" s="1" t="s">
        <v>33</v>
      </c>
      <c r="K114" s="1">
        <v>0</v>
      </c>
      <c r="L114" s="1">
        <v>1200</v>
      </c>
      <c r="M114" s="1">
        <v>122</v>
      </c>
    </row>
    <row r="115" spans="1:13" x14ac:dyDescent="0.3">
      <c r="A115" s="1" t="s">
        <v>98</v>
      </c>
      <c r="B115" s="1" t="s">
        <v>99</v>
      </c>
      <c r="C115" s="1">
        <v>2014</v>
      </c>
      <c r="D115" s="1">
        <v>2014</v>
      </c>
      <c r="E115" s="1" t="s">
        <v>100</v>
      </c>
      <c r="F115" s="1" t="s">
        <v>101</v>
      </c>
      <c r="G115" s="1" t="s">
        <v>102</v>
      </c>
      <c r="H115" s="1" t="s">
        <v>19</v>
      </c>
      <c r="I115" s="1" t="s">
        <v>34</v>
      </c>
      <c r="J115" s="1" t="s">
        <v>35</v>
      </c>
      <c r="K115" s="1">
        <v>0</v>
      </c>
      <c r="L115" s="1">
        <v>876</v>
      </c>
      <c r="M115" s="1">
        <v>123</v>
      </c>
    </row>
    <row r="116" spans="1:13" x14ac:dyDescent="0.3">
      <c r="A116" s="1" t="s">
        <v>98</v>
      </c>
      <c r="B116" s="1" t="s">
        <v>99</v>
      </c>
      <c r="C116" s="1">
        <v>2014</v>
      </c>
      <c r="D116" s="1">
        <v>2014</v>
      </c>
      <c r="E116" s="1" t="s">
        <v>100</v>
      </c>
      <c r="F116" s="1" t="s">
        <v>101</v>
      </c>
      <c r="G116" s="1" t="s">
        <v>102</v>
      </c>
      <c r="H116" s="1" t="s">
        <v>19</v>
      </c>
      <c r="I116" s="1" t="s">
        <v>36</v>
      </c>
      <c r="J116" s="1" t="s">
        <v>37</v>
      </c>
      <c r="K116" s="1">
        <v>0</v>
      </c>
      <c r="L116" s="1">
        <v>2498</v>
      </c>
      <c r="M116" s="1">
        <v>133</v>
      </c>
    </row>
    <row r="117" spans="1:13" x14ac:dyDescent="0.3">
      <c r="A117" s="1" t="s">
        <v>98</v>
      </c>
      <c r="B117" s="1" t="s">
        <v>99</v>
      </c>
      <c r="C117" s="1">
        <v>2014</v>
      </c>
      <c r="D117" s="1">
        <v>2014</v>
      </c>
      <c r="E117" s="1" t="s">
        <v>100</v>
      </c>
      <c r="F117" s="1" t="s">
        <v>101</v>
      </c>
      <c r="G117" s="1" t="s">
        <v>102</v>
      </c>
      <c r="H117" s="1" t="s">
        <v>19</v>
      </c>
      <c r="I117" s="1" t="s">
        <v>38</v>
      </c>
      <c r="J117" s="1" t="s">
        <v>39</v>
      </c>
      <c r="K117" s="1">
        <v>0</v>
      </c>
      <c r="L117" s="1">
        <v>6074</v>
      </c>
      <c r="M117" s="1">
        <v>136</v>
      </c>
    </row>
    <row r="118" spans="1:13" x14ac:dyDescent="0.3">
      <c r="A118" s="1" t="s">
        <v>98</v>
      </c>
      <c r="B118" s="1" t="s">
        <v>99</v>
      </c>
      <c r="C118" s="1">
        <v>2014</v>
      </c>
      <c r="D118" s="1">
        <v>2014</v>
      </c>
      <c r="E118" s="1" t="s">
        <v>100</v>
      </c>
      <c r="F118" s="1" t="s">
        <v>101</v>
      </c>
      <c r="G118" s="1" t="s">
        <v>102</v>
      </c>
      <c r="H118" s="1" t="s">
        <v>19</v>
      </c>
      <c r="I118" s="1" t="s">
        <v>40</v>
      </c>
      <c r="J118" s="1" t="s">
        <v>41</v>
      </c>
      <c r="K118" s="1">
        <v>0</v>
      </c>
      <c r="L118" s="1">
        <v>4219</v>
      </c>
      <c r="M118" s="1">
        <v>148</v>
      </c>
    </row>
    <row r="119" spans="1:13" x14ac:dyDescent="0.3">
      <c r="A119" s="1" t="s">
        <v>98</v>
      </c>
      <c r="B119" s="1" t="s">
        <v>99</v>
      </c>
      <c r="C119" s="1">
        <v>2014</v>
      </c>
      <c r="D119" s="1">
        <v>2014</v>
      </c>
      <c r="E119" s="1" t="s">
        <v>100</v>
      </c>
      <c r="F119" s="1" t="s">
        <v>101</v>
      </c>
      <c r="G119" s="1" t="s">
        <v>102</v>
      </c>
      <c r="H119" s="1" t="s">
        <v>19</v>
      </c>
      <c r="I119" s="1" t="s">
        <v>103</v>
      </c>
      <c r="J119" s="1" t="s">
        <v>104</v>
      </c>
      <c r="K119" s="1">
        <v>0</v>
      </c>
      <c r="L119" s="1">
        <v>233</v>
      </c>
      <c r="M119" s="1">
        <v>149</v>
      </c>
    </row>
    <row r="120" spans="1:13" x14ac:dyDescent="0.3">
      <c r="A120" s="1" t="s">
        <v>98</v>
      </c>
      <c r="B120" s="1" t="s">
        <v>99</v>
      </c>
      <c r="C120" s="1">
        <v>2014</v>
      </c>
      <c r="D120" s="1">
        <v>2014</v>
      </c>
      <c r="E120" s="1" t="s">
        <v>100</v>
      </c>
      <c r="F120" s="1" t="s">
        <v>101</v>
      </c>
      <c r="G120" s="1" t="s">
        <v>102</v>
      </c>
      <c r="H120" s="1" t="s">
        <v>19</v>
      </c>
      <c r="I120" s="1" t="s">
        <v>42</v>
      </c>
      <c r="J120" s="1" t="s">
        <v>43</v>
      </c>
      <c r="K120" s="1">
        <v>0</v>
      </c>
      <c r="L120" s="1">
        <v>4452</v>
      </c>
      <c r="M120" s="1">
        <v>151</v>
      </c>
    </row>
    <row r="121" spans="1:13" x14ac:dyDescent="0.3">
      <c r="A121" s="1" t="s">
        <v>98</v>
      </c>
      <c r="B121" s="1" t="s">
        <v>99</v>
      </c>
      <c r="C121" s="1">
        <v>2014</v>
      </c>
      <c r="D121" s="1">
        <v>2014</v>
      </c>
      <c r="E121" s="1" t="s">
        <v>100</v>
      </c>
      <c r="F121" s="1" t="s">
        <v>101</v>
      </c>
      <c r="G121" s="1" t="s">
        <v>102</v>
      </c>
      <c r="H121" s="1" t="s">
        <v>19</v>
      </c>
      <c r="I121" s="1" t="s">
        <v>44</v>
      </c>
      <c r="J121" s="1" t="s">
        <v>45</v>
      </c>
      <c r="K121" s="1">
        <v>0</v>
      </c>
      <c r="L121" s="1">
        <v>19366.472399999999</v>
      </c>
      <c r="M121" s="1">
        <v>152</v>
      </c>
    </row>
    <row r="122" spans="1:13" x14ac:dyDescent="0.3">
      <c r="A122" s="1" t="s">
        <v>98</v>
      </c>
      <c r="B122" s="1" t="s">
        <v>99</v>
      </c>
      <c r="C122" s="1">
        <v>2014</v>
      </c>
      <c r="D122" s="1">
        <v>2014</v>
      </c>
      <c r="E122" s="1" t="s">
        <v>100</v>
      </c>
      <c r="F122" s="1" t="s">
        <v>101</v>
      </c>
      <c r="G122" s="1" t="s">
        <v>102</v>
      </c>
      <c r="H122" s="1" t="s">
        <v>19</v>
      </c>
      <c r="I122" s="1" t="s">
        <v>46</v>
      </c>
      <c r="J122" s="1" t="s">
        <v>47</v>
      </c>
      <c r="K122" s="1">
        <v>0</v>
      </c>
      <c r="L122" s="1">
        <v>142085.4724</v>
      </c>
      <c r="M122" s="1">
        <v>153</v>
      </c>
    </row>
    <row r="123" spans="1:13" x14ac:dyDescent="0.3">
      <c r="A123" s="1" t="s">
        <v>98</v>
      </c>
      <c r="B123" s="1" t="s">
        <v>99</v>
      </c>
      <c r="C123" s="1">
        <v>2014</v>
      </c>
      <c r="D123" s="1">
        <v>2014</v>
      </c>
      <c r="E123" s="1" t="s">
        <v>100</v>
      </c>
      <c r="F123" s="1" t="s">
        <v>101</v>
      </c>
      <c r="G123" s="1" t="s">
        <v>102</v>
      </c>
      <c r="H123" s="1" t="s">
        <v>19</v>
      </c>
      <c r="I123" s="1" t="s">
        <v>48</v>
      </c>
      <c r="J123" s="1" t="s">
        <v>49</v>
      </c>
      <c r="K123" s="1">
        <v>0</v>
      </c>
      <c r="L123" s="1">
        <v>142085.4724</v>
      </c>
      <c r="M123" s="1">
        <v>156</v>
      </c>
    </row>
    <row r="124" spans="1:13" x14ac:dyDescent="0.3">
      <c r="A124" s="1" t="s">
        <v>98</v>
      </c>
      <c r="B124" s="1" t="s">
        <v>99</v>
      </c>
      <c r="C124" s="1">
        <v>2014</v>
      </c>
      <c r="D124" s="1">
        <v>2014</v>
      </c>
      <c r="E124" s="1" t="s">
        <v>100</v>
      </c>
      <c r="F124" s="1" t="s">
        <v>101</v>
      </c>
      <c r="G124" s="1" t="s">
        <v>102</v>
      </c>
      <c r="H124" s="1" t="s">
        <v>19</v>
      </c>
      <c r="I124" s="1" t="s">
        <v>50</v>
      </c>
      <c r="J124" s="1" t="s">
        <v>51</v>
      </c>
      <c r="K124" s="1">
        <v>0</v>
      </c>
      <c r="L124" s="1">
        <v>141677</v>
      </c>
      <c r="M124" s="1">
        <v>157</v>
      </c>
    </row>
    <row r="125" spans="1:13" x14ac:dyDescent="0.3">
      <c r="A125" s="1" t="s">
        <v>98</v>
      </c>
      <c r="B125" s="1" t="s">
        <v>99</v>
      </c>
      <c r="C125" s="1">
        <v>2014</v>
      </c>
      <c r="D125" s="1">
        <v>2014</v>
      </c>
      <c r="E125" s="1" t="s">
        <v>100</v>
      </c>
      <c r="F125" s="1" t="s">
        <v>101</v>
      </c>
      <c r="G125" s="1" t="s">
        <v>102</v>
      </c>
      <c r="H125" s="1" t="s">
        <v>19</v>
      </c>
      <c r="I125" s="1" t="s">
        <v>52</v>
      </c>
      <c r="J125" s="1" t="s">
        <v>53</v>
      </c>
      <c r="K125" s="1">
        <v>0</v>
      </c>
      <c r="L125" s="1">
        <v>-408.47239999999999</v>
      </c>
      <c r="M125" s="1">
        <v>158</v>
      </c>
    </row>
    <row r="126" spans="1:13" x14ac:dyDescent="0.3">
      <c r="A126" s="1" t="s">
        <v>98</v>
      </c>
      <c r="B126" s="1" t="s">
        <v>99</v>
      </c>
      <c r="C126" s="1">
        <v>2014</v>
      </c>
      <c r="D126" s="1">
        <v>2014</v>
      </c>
      <c r="E126" s="1" t="s">
        <v>100</v>
      </c>
      <c r="F126" s="1" t="s">
        <v>101</v>
      </c>
      <c r="G126" s="1" t="s">
        <v>102</v>
      </c>
      <c r="H126" s="1" t="s">
        <v>19</v>
      </c>
      <c r="I126" s="1" t="s">
        <v>54</v>
      </c>
      <c r="J126" s="1" t="s">
        <v>55</v>
      </c>
      <c r="K126" s="1">
        <v>0</v>
      </c>
      <c r="L126" s="1">
        <v>83422</v>
      </c>
      <c r="M126" s="1">
        <v>108</v>
      </c>
    </row>
    <row r="127" spans="1:13" x14ac:dyDescent="0.3">
      <c r="A127" s="1" t="s">
        <v>98</v>
      </c>
      <c r="B127" s="1" t="s">
        <v>99</v>
      </c>
      <c r="C127" s="1">
        <v>2014</v>
      </c>
      <c r="D127" s="1">
        <v>2014</v>
      </c>
      <c r="E127" s="1" t="s">
        <v>100</v>
      </c>
      <c r="F127" s="1" t="s">
        <v>101</v>
      </c>
      <c r="G127" s="1" t="s">
        <v>102</v>
      </c>
      <c r="H127" s="1" t="s">
        <v>19</v>
      </c>
      <c r="I127" s="1" t="s">
        <v>56</v>
      </c>
      <c r="J127" s="1" t="s">
        <v>57</v>
      </c>
      <c r="K127" s="1">
        <v>0</v>
      </c>
      <c r="L127" s="1">
        <v>9176</v>
      </c>
      <c r="M127" s="1">
        <v>109</v>
      </c>
    </row>
    <row r="128" spans="1:13" x14ac:dyDescent="0.3">
      <c r="A128" s="1" t="s">
        <v>105</v>
      </c>
      <c r="B128" s="1" t="s">
        <v>106</v>
      </c>
      <c r="C128" s="1">
        <v>2014</v>
      </c>
      <c r="D128" s="1">
        <v>2014</v>
      </c>
      <c r="E128" s="1" t="s">
        <v>107</v>
      </c>
      <c r="F128" s="1" t="s">
        <v>108</v>
      </c>
      <c r="G128" s="1" t="s">
        <v>109</v>
      </c>
      <c r="H128" s="1" t="s">
        <v>19</v>
      </c>
      <c r="I128" s="1" t="s">
        <v>20</v>
      </c>
      <c r="J128" s="1" t="s">
        <v>21</v>
      </c>
      <c r="K128" s="1">
        <v>0</v>
      </c>
      <c r="L128" s="1">
        <v>17502</v>
      </c>
      <c r="M128" s="1">
        <v>110</v>
      </c>
    </row>
    <row r="129" spans="1:13" x14ac:dyDescent="0.3">
      <c r="A129" s="1" t="s">
        <v>105</v>
      </c>
      <c r="B129" s="1" t="s">
        <v>106</v>
      </c>
      <c r="C129" s="1">
        <v>2014</v>
      </c>
      <c r="D129" s="1">
        <v>2014</v>
      </c>
      <c r="E129" s="1" t="s">
        <v>107</v>
      </c>
      <c r="F129" s="1" t="s">
        <v>108</v>
      </c>
      <c r="G129" s="1" t="s">
        <v>109</v>
      </c>
      <c r="H129" s="1" t="s">
        <v>19</v>
      </c>
      <c r="I129" s="1" t="s">
        <v>110</v>
      </c>
      <c r="J129" s="1" t="s">
        <v>111</v>
      </c>
      <c r="K129" s="1">
        <v>0</v>
      </c>
      <c r="L129" s="1">
        <v>-2374</v>
      </c>
      <c r="M129" s="1">
        <v>111</v>
      </c>
    </row>
    <row r="130" spans="1:13" x14ac:dyDescent="0.3">
      <c r="A130" s="1" t="s">
        <v>105</v>
      </c>
      <c r="B130" s="1" t="s">
        <v>106</v>
      </c>
      <c r="C130" s="1">
        <v>2014</v>
      </c>
      <c r="D130" s="1">
        <v>2014</v>
      </c>
      <c r="E130" s="1" t="s">
        <v>107</v>
      </c>
      <c r="F130" s="1" t="s">
        <v>108</v>
      </c>
      <c r="G130" s="1" t="s">
        <v>109</v>
      </c>
      <c r="H130" s="1" t="s">
        <v>19</v>
      </c>
      <c r="I130" s="1" t="s">
        <v>22</v>
      </c>
      <c r="J130" s="1" t="s">
        <v>23</v>
      </c>
      <c r="K130" s="1">
        <v>0</v>
      </c>
      <c r="L130" s="1">
        <v>220537</v>
      </c>
      <c r="M130" s="1">
        <v>112</v>
      </c>
    </row>
    <row r="131" spans="1:13" x14ac:dyDescent="0.3">
      <c r="A131" s="1" t="s">
        <v>105</v>
      </c>
      <c r="B131" s="1" t="s">
        <v>106</v>
      </c>
      <c r="C131" s="1">
        <v>2014</v>
      </c>
      <c r="D131" s="1">
        <v>2014</v>
      </c>
      <c r="E131" s="1" t="s">
        <v>107</v>
      </c>
      <c r="F131" s="1" t="s">
        <v>108</v>
      </c>
      <c r="G131" s="1" t="s">
        <v>109</v>
      </c>
      <c r="H131" s="1" t="s">
        <v>19</v>
      </c>
      <c r="I131" s="1" t="s">
        <v>74</v>
      </c>
      <c r="J131" s="1" t="s">
        <v>75</v>
      </c>
      <c r="K131" s="1">
        <v>0</v>
      </c>
      <c r="L131" s="1">
        <v>47525</v>
      </c>
      <c r="M131" s="1">
        <v>113</v>
      </c>
    </row>
    <row r="132" spans="1:13" x14ac:dyDescent="0.3">
      <c r="A132" s="1" t="s">
        <v>105</v>
      </c>
      <c r="B132" s="1" t="s">
        <v>106</v>
      </c>
      <c r="C132" s="1">
        <v>2014</v>
      </c>
      <c r="D132" s="1">
        <v>2014</v>
      </c>
      <c r="E132" s="1" t="s">
        <v>107</v>
      </c>
      <c r="F132" s="1" t="s">
        <v>108</v>
      </c>
      <c r="G132" s="1" t="s">
        <v>109</v>
      </c>
      <c r="H132" s="1" t="s">
        <v>19</v>
      </c>
      <c r="I132" s="1" t="s">
        <v>24</v>
      </c>
      <c r="J132" s="1" t="s">
        <v>25</v>
      </c>
      <c r="K132" s="1">
        <v>0</v>
      </c>
      <c r="L132" s="1">
        <v>3591</v>
      </c>
      <c r="M132" s="1">
        <v>114</v>
      </c>
    </row>
    <row r="133" spans="1:13" x14ac:dyDescent="0.3">
      <c r="A133" s="1" t="s">
        <v>105</v>
      </c>
      <c r="B133" s="1" t="s">
        <v>106</v>
      </c>
      <c r="C133" s="1">
        <v>2014</v>
      </c>
      <c r="D133" s="1">
        <v>2014</v>
      </c>
      <c r="E133" s="1" t="s">
        <v>107</v>
      </c>
      <c r="F133" s="1" t="s">
        <v>108</v>
      </c>
      <c r="G133" s="1" t="s">
        <v>109</v>
      </c>
      <c r="H133" s="1" t="s">
        <v>19</v>
      </c>
      <c r="I133" s="1" t="s">
        <v>26</v>
      </c>
      <c r="J133" s="1" t="s">
        <v>27</v>
      </c>
      <c r="K133" s="1">
        <v>0</v>
      </c>
      <c r="L133" s="1">
        <v>28344</v>
      </c>
      <c r="M133" s="1">
        <v>115</v>
      </c>
    </row>
    <row r="134" spans="1:13" x14ac:dyDescent="0.3">
      <c r="A134" s="1" t="s">
        <v>105</v>
      </c>
      <c r="B134" s="1" t="s">
        <v>106</v>
      </c>
      <c r="C134" s="1">
        <v>2014</v>
      </c>
      <c r="D134" s="1">
        <v>2014</v>
      </c>
      <c r="E134" s="1" t="s">
        <v>107</v>
      </c>
      <c r="F134" s="1" t="s">
        <v>108</v>
      </c>
      <c r="G134" s="1" t="s">
        <v>109</v>
      </c>
      <c r="H134" s="1" t="s">
        <v>19</v>
      </c>
      <c r="I134" s="1" t="s">
        <v>76</v>
      </c>
      <c r="J134" s="1" t="s">
        <v>77</v>
      </c>
      <c r="K134" s="1">
        <v>0</v>
      </c>
      <c r="L134" s="1">
        <v>5870</v>
      </c>
      <c r="M134" s="1">
        <v>116</v>
      </c>
    </row>
    <row r="135" spans="1:13" x14ac:dyDescent="0.3">
      <c r="A135" s="1" t="s">
        <v>105</v>
      </c>
      <c r="B135" s="1" t="s">
        <v>106</v>
      </c>
      <c r="C135" s="1">
        <v>2014</v>
      </c>
      <c r="D135" s="1">
        <v>2014</v>
      </c>
      <c r="E135" s="1" t="s">
        <v>107</v>
      </c>
      <c r="F135" s="1" t="s">
        <v>108</v>
      </c>
      <c r="G135" s="1" t="s">
        <v>109</v>
      </c>
      <c r="H135" s="1" t="s">
        <v>19</v>
      </c>
      <c r="I135" s="1" t="s">
        <v>28</v>
      </c>
      <c r="J135" s="1" t="s">
        <v>29</v>
      </c>
      <c r="K135" s="1">
        <v>0</v>
      </c>
      <c r="L135" s="1">
        <v>85330</v>
      </c>
      <c r="M135" s="1">
        <v>117</v>
      </c>
    </row>
    <row r="136" spans="1:13" x14ac:dyDescent="0.3">
      <c r="A136" s="1" t="s">
        <v>105</v>
      </c>
      <c r="B136" s="1" t="s">
        <v>106</v>
      </c>
      <c r="C136" s="1">
        <v>2014</v>
      </c>
      <c r="D136" s="1">
        <v>2014</v>
      </c>
      <c r="E136" s="1" t="s">
        <v>107</v>
      </c>
      <c r="F136" s="1" t="s">
        <v>108</v>
      </c>
      <c r="G136" s="1" t="s">
        <v>109</v>
      </c>
      <c r="H136" s="1" t="s">
        <v>19</v>
      </c>
      <c r="I136" s="1" t="s">
        <v>89</v>
      </c>
      <c r="J136" s="1" t="s">
        <v>90</v>
      </c>
      <c r="K136" s="1">
        <v>0</v>
      </c>
      <c r="L136" s="1">
        <v>6900</v>
      </c>
      <c r="M136" s="1">
        <v>118</v>
      </c>
    </row>
    <row r="137" spans="1:13" x14ac:dyDescent="0.3">
      <c r="A137" s="1" t="s">
        <v>105</v>
      </c>
      <c r="B137" s="1" t="s">
        <v>106</v>
      </c>
      <c r="C137" s="1">
        <v>2014</v>
      </c>
      <c r="D137" s="1">
        <v>2014</v>
      </c>
      <c r="E137" s="1" t="s">
        <v>107</v>
      </c>
      <c r="F137" s="1" t="s">
        <v>108</v>
      </c>
      <c r="G137" s="1" t="s">
        <v>109</v>
      </c>
      <c r="H137" s="1" t="s">
        <v>19</v>
      </c>
      <c r="I137" s="1" t="s">
        <v>30</v>
      </c>
      <c r="J137" s="1" t="s">
        <v>31</v>
      </c>
      <c r="K137" s="1">
        <v>0</v>
      </c>
      <c r="L137" s="1">
        <v>185111</v>
      </c>
      <c r="M137" s="1">
        <v>101</v>
      </c>
    </row>
    <row r="138" spans="1:13" x14ac:dyDescent="0.3">
      <c r="A138" s="1" t="s">
        <v>105</v>
      </c>
      <c r="B138" s="1" t="s">
        <v>106</v>
      </c>
      <c r="C138" s="1">
        <v>2014</v>
      </c>
      <c r="D138" s="1">
        <v>2014</v>
      </c>
      <c r="E138" s="1" t="s">
        <v>107</v>
      </c>
      <c r="F138" s="1" t="s">
        <v>108</v>
      </c>
      <c r="G138" s="1" t="s">
        <v>109</v>
      </c>
      <c r="H138" s="1" t="s">
        <v>19</v>
      </c>
      <c r="I138" s="1" t="s">
        <v>80</v>
      </c>
      <c r="J138" s="1" t="s">
        <v>81</v>
      </c>
      <c r="K138" s="1">
        <v>0</v>
      </c>
      <c r="L138" s="1">
        <v>9623</v>
      </c>
      <c r="M138" s="1">
        <v>120</v>
      </c>
    </row>
    <row r="139" spans="1:13" x14ac:dyDescent="0.3">
      <c r="A139" s="1" t="s">
        <v>105</v>
      </c>
      <c r="B139" s="1" t="s">
        <v>106</v>
      </c>
      <c r="C139" s="1">
        <v>2014</v>
      </c>
      <c r="D139" s="1">
        <v>2014</v>
      </c>
      <c r="E139" s="1" t="s">
        <v>107</v>
      </c>
      <c r="F139" s="1" t="s">
        <v>108</v>
      </c>
      <c r="G139" s="1" t="s">
        <v>109</v>
      </c>
      <c r="H139" s="1" t="s">
        <v>19</v>
      </c>
      <c r="I139" s="1" t="s">
        <v>32</v>
      </c>
      <c r="J139" s="1" t="s">
        <v>33</v>
      </c>
      <c r="K139" s="1">
        <v>0</v>
      </c>
      <c r="L139" s="1">
        <v>411</v>
      </c>
      <c r="M139" s="1">
        <v>122</v>
      </c>
    </row>
    <row r="140" spans="1:13" x14ac:dyDescent="0.3">
      <c r="A140" s="1" t="s">
        <v>105</v>
      </c>
      <c r="B140" s="1" t="s">
        <v>106</v>
      </c>
      <c r="C140" s="1">
        <v>2014</v>
      </c>
      <c r="D140" s="1">
        <v>2014</v>
      </c>
      <c r="E140" s="1" t="s">
        <v>107</v>
      </c>
      <c r="F140" s="1" t="s">
        <v>108</v>
      </c>
      <c r="G140" s="1" t="s">
        <v>109</v>
      </c>
      <c r="H140" s="1" t="s">
        <v>19</v>
      </c>
      <c r="I140" s="1" t="s">
        <v>65</v>
      </c>
      <c r="J140" s="1" t="s">
        <v>66</v>
      </c>
      <c r="K140" s="1">
        <v>0</v>
      </c>
      <c r="L140" s="1">
        <v>16338</v>
      </c>
      <c r="M140" s="1">
        <v>125</v>
      </c>
    </row>
    <row r="141" spans="1:13" x14ac:dyDescent="0.3">
      <c r="A141" s="1" t="s">
        <v>105</v>
      </c>
      <c r="B141" s="1" t="s">
        <v>106</v>
      </c>
      <c r="C141" s="1">
        <v>2014</v>
      </c>
      <c r="D141" s="1">
        <v>2014</v>
      </c>
      <c r="E141" s="1" t="s">
        <v>107</v>
      </c>
      <c r="F141" s="1" t="s">
        <v>108</v>
      </c>
      <c r="G141" s="1" t="s">
        <v>109</v>
      </c>
      <c r="H141" s="1" t="s">
        <v>19</v>
      </c>
      <c r="I141" s="1" t="s">
        <v>36</v>
      </c>
      <c r="J141" s="1" t="s">
        <v>37</v>
      </c>
      <c r="K141" s="1">
        <v>0</v>
      </c>
      <c r="L141" s="1">
        <v>26522</v>
      </c>
      <c r="M141" s="1">
        <v>133</v>
      </c>
    </row>
    <row r="142" spans="1:13" x14ac:dyDescent="0.3">
      <c r="A142" s="1" t="s">
        <v>105</v>
      </c>
      <c r="B142" s="1" t="s">
        <v>106</v>
      </c>
      <c r="C142" s="1">
        <v>2014</v>
      </c>
      <c r="D142" s="1">
        <v>2014</v>
      </c>
      <c r="E142" s="1" t="s">
        <v>107</v>
      </c>
      <c r="F142" s="1" t="s">
        <v>108</v>
      </c>
      <c r="G142" s="1" t="s">
        <v>109</v>
      </c>
      <c r="H142" s="1" t="s">
        <v>19</v>
      </c>
      <c r="I142" s="1" t="s">
        <v>38</v>
      </c>
      <c r="J142" s="1" t="s">
        <v>39</v>
      </c>
      <c r="K142" s="1">
        <v>0</v>
      </c>
      <c r="L142" s="1">
        <v>59794</v>
      </c>
      <c r="M142" s="1">
        <v>136</v>
      </c>
    </row>
    <row r="143" spans="1:13" x14ac:dyDescent="0.3">
      <c r="A143" s="1" t="s">
        <v>105</v>
      </c>
      <c r="B143" s="1" t="s">
        <v>106</v>
      </c>
      <c r="C143" s="1">
        <v>2014</v>
      </c>
      <c r="D143" s="1">
        <v>2014</v>
      </c>
      <c r="E143" s="1" t="s">
        <v>107</v>
      </c>
      <c r="F143" s="1" t="s">
        <v>108</v>
      </c>
      <c r="G143" s="1" t="s">
        <v>109</v>
      </c>
      <c r="H143" s="1" t="s">
        <v>19</v>
      </c>
      <c r="I143" s="1" t="s">
        <v>67</v>
      </c>
      <c r="J143" s="1" t="s">
        <v>68</v>
      </c>
      <c r="K143" s="1">
        <v>0</v>
      </c>
      <c r="L143" s="1">
        <v>11720</v>
      </c>
      <c r="M143" s="1">
        <v>142</v>
      </c>
    </row>
    <row r="144" spans="1:13" x14ac:dyDescent="0.3">
      <c r="A144" s="1" t="s">
        <v>105</v>
      </c>
      <c r="B144" s="1" t="s">
        <v>106</v>
      </c>
      <c r="C144" s="1">
        <v>2014</v>
      </c>
      <c r="D144" s="1">
        <v>2014</v>
      </c>
      <c r="E144" s="1" t="s">
        <v>107</v>
      </c>
      <c r="F144" s="1" t="s">
        <v>108</v>
      </c>
      <c r="G144" s="1" t="s">
        <v>109</v>
      </c>
      <c r="H144" s="1" t="s">
        <v>19</v>
      </c>
      <c r="I144" s="1" t="s">
        <v>91</v>
      </c>
      <c r="J144" s="1" t="s">
        <v>92</v>
      </c>
      <c r="K144" s="1">
        <v>0</v>
      </c>
      <c r="L144" s="1">
        <v>1327</v>
      </c>
      <c r="M144" s="1">
        <v>143</v>
      </c>
    </row>
    <row r="145" spans="1:13" x14ac:dyDescent="0.3">
      <c r="A145" s="1" t="s">
        <v>105</v>
      </c>
      <c r="B145" s="1" t="s">
        <v>106</v>
      </c>
      <c r="C145" s="1">
        <v>2014</v>
      </c>
      <c r="D145" s="1">
        <v>2014</v>
      </c>
      <c r="E145" s="1" t="s">
        <v>107</v>
      </c>
      <c r="F145" s="1" t="s">
        <v>108</v>
      </c>
      <c r="G145" s="1" t="s">
        <v>109</v>
      </c>
      <c r="H145" s="1" t="s">
        <v>19</v>
      </c>
      <c r="I145" s="1" t="s">
        <v>42</v>
      </c>
      <c r="J145" s="1" t="s">
        <v>43</v>
      </c>
      <c r="K145" s="1">
        <v>0</v>
      </c>
      <c r="L145" s="1">
        <v>13047</v>
      </c>
      <c r="M145" s="1">
        <v>151</v>
      </c>
    </row>
    <row r="146" spans="1:13" x14ac:dyDescent="0.3">
      <c r="A146" s="1" t="s">
        <v>105</v>
      </c>
      <c r="B146" s="1" t="s">
        <v>106</v>
      </c>
      <c r="C146" s="1">
        <v>2014</v>
      </c>
      <c r="D146" s="1">
        <v>2014</v>
      </c>
      <c r="E146" s="1" t="s">
        <v>107</v>
      </c>
      <c r="F146" s="1" t="s">
        <v>108</v>
      </c>
      <c r="G146" s="1" t="s">
        <v>109</v>
      </c>
      <c r="H146" s="1" t="s">
        <v>19</v>
      </c>
      <c r="I146" s="1" t="s">
        <v>44</v>
      </c>
      <c r="J146" s="1" t="s">
        <v>45</v>
      </c>
      <c r="K146" s="1">
        <v>0</v>
      </c>
      <c r="L146" s="1">
        <v>130759.77220000001</v>
      </c>
      <c r="M146" s="1">
        <v>152</v>
      </c>
    </row>
    <row r="147" spans="1:13" x14ac:dyDescent="0.3">
      <c r="A147" s="1" t="s">
        <v>105</v>
      </c>
      <c r="B147" s="1" t="s">
        <v>106</v>
      </c>
      <c r="C147" s="1">
        <v>2014</v>
      </c>
      <c r="D147" s="1">
        <v>2014</v>
      </c>
      <c r="E147" s="1" t="s">
        <v>107</v>
      </c>
      <c r="F147" s="1" t="s">
        <v>108</v>
      </c>
      <c r="G147" s="1" t="s">
        <v>109</v>
      </c>
      <c r="H147" s="1" t="s">
        <v>19</v>
      </c>
      <c r="I147" s="1" t="s">
        <v>46</v>
      </c>
      <c r="J147" s="1" t="s">
        <v>47</v>
      </c>
      <c r="K147" s="1">
        <v>0</v>
      </c>
      <c r="L147" s="1">
        <v>509467.77220000001</v>
      </c>
      <c r="M147" s="1">
        <v>153</v>
      </c>
    </row>
    <row r="148" spans="1:13" x14ac:dyDescent="0.3">
      <c r="A148" s="1" t="s">
        <v>105</v>
      </c>
      <c r="B148" s="1" t="s">
        <v>106</v>
      </c>
      <c r="C148" s="1">
        <v>2014</v>
      </c>
      <c r="D148" s="1">
        <v>2014</v>
      </c>
      <c r="E148" s="1" t="s">
        <v>107</v>
      </c>
      <c r="F148" s="1" t="s">
        <v>108</v>
      </c>
      <c r="G148" s="1" t="s">
        <v>109</v>
      </c>
      <c r="H148" s="1" t="s">
        <v>19</v>
      </c>
      <c r="I148" s="1" t="s">
        <v>48</v>
      </c>
      <c r="J148" s="1" t="s">
        <v>49</v>
      </c>
      <c r="K148" s="1">
        <v>0</v>
      </c>
      <c r="L148" s="1">
        <v>509467.77220000001</v>
      </c>
      <c r="M148" s="1">
        <v>156</v>
      </c>
    </row>
    <row r="149" spans="1:13" x14ac:dyDescent="0.3">
      <c r="A149" s="1" t="s">
        <v>105</v>
      </c>
      <c r="B149" s="1" t="s">
        <v>106</v>
      </c>
      <c r="C149" s="1">
        <v>2014</v>
      </c>
      <c r="D149" s="1">
        <v>2014</v>
      </c>
      <c r="E149" s="1" t="s">
        <v>107</v>
      </c>
      <c r="F149" s="1" t="s">
        <v>108</v>
      </c>
      <c r="G149" s="1" t="s">
        <v>109</v>
      </c>
      <c r="H149" s="1" t="s">
        <v>19</v>
      </c>
      <c r="I149" s="1" t="s">
        <v>50</v>
      </c>
      <c r="J149" s="1" t="s">
        <v>51</v>
      </c>
      <c r="K149" s="1">
        <v>0</v>
      </c>
      <c r="L149" s="1">
        <v>488256</v>
      </c>
      <c r="M149" s="1">
        <v>157</v>
      </c>
    </row>
    <row r="150" spans="1:13" x14ac:dyDescent="0.3">
      <c r="A150" s="1" t="s">
        <v>105</v>
      </c>
      <c r="B150" s="1" t="s">
        <v>106</v>
      </c>
      <c r="C150" s="1">
        <v>2014</v>
      </c>
      <c r="D150" s="1">
        <v>2014</v>
      </c>
      <c r="E150" s="1" t="s">
        <v>107</v>
      </c>
      <c r="F150" s="1" t="s">
        <v>108</v>
      </c>
      <c r="G150" s="1" t="s">
        <v>109</v>
      </c>
      <c r="H150" s="1" t="s">
        <v>19</v>
      </c>
      <c r="I150" s="1" t="s">
        <v>52</v>
      </c>
      <c r="J150" s="1" t="s">
        <v>53</v>
      </c>
      <c r="K150" s="1">
        <v>0</v>
      </c>
      <c r="L150" s="1">
        <v>-21211.772199999999</v>
      </c>
      <c r="M150" s="1">
        <v>158</v>
      </c>
    </row>
    <row r="151" spans="1:13" x14ac:dyDescent="0.3">
      <c r="A151" s="1" t="s">
        <v>105</v>
      </c>
      <c r="B151" s="1" t="s">
        <v>106</v>
      </c>
      <c r="C151" s="1">
        <v>2014</v>
      </c>
      <c r="D151" s="1">
        <v>2014</v>
      </c>
      <c r="E151" s="1" t="s">
        <v>107</v>
      </c>
      <c r="F151" s="1" t="s">
        <v>108</v>
      </c>
      <c r="G151" s="1" t="s">
        <v>109</v>
      </c>
      <c r="H151" s="1" t="s">
        <v>19</v>
      </c>
      <c r="I151" s="1" t="s">
        <v>54</v>
      </c>
      <c r="J151" s="1" t="s">
        <v>55</v>
      </c>
      <c r="K151" s="1">
        <v>0</v>
      </c>
      <c r="L151" s="1">
        <v>185111</v>
      </c>
      <c r="M151" s="1">
        <v>108</v>
      </c>
    </row>
    <row r="152" spans="1:13" x14ac:dyDescent="0.3">
      <c r="A152" s="1" t="s">
        <v>105</v>
      </c>
      <c r="B152" s="1" t="s">
        <v>106</v>
      </c>
      <c r="C152" s="1">
        <v>2014</v>
      </c>
      <c r="D152" s="1">
        <v>2014</v>
      </c>
      <c r="E152" s="1" t="s">
        <v>107</v>
      </c>
      <c r="F152" s="1" t="s">
        <v>108</v>
      </c>
      <c r="G152" s="1" t="s">
        <v>109</v>
      </c>
      <c r="H152" s="1" t="s">
        <v>19</v>
      </c>
      <c r="I152" s="1" t="s">
        <v>56</v>
      </c>
      <c r="J152" s="1" t="s">
        <v>57</v>
      </c>
      <c r="K152" s="1">
        <v>0</v>
      </c>
      <c r="L152" s="1">
        <v>20298</v>
      </c>
      <c r="M152" s="1">
        <v>109</v>
      </c>
    </row>
    <row r="153" spans="1:13" x14ac:dyDescent="0.3">
      <c r="A153" s="1" t="s">
        <v>112</v>
      </c>
      <c r="B153" s="1" t="s">
        <v>113</v>
      </c>
      <c r="C153" s="1">
        <v>2014</v>
      </c>
      <c r="D153" s="1">
        <v>2014</v>
      </c>
      <c r="E153" s="1" t="s">
        <v>16</v>
      </c>
      <c r="F153" s="1" t="s">
        <v>114</v>
      </c>
      <c r="G153" s="1" t="s">
        <v>61</v>
      </c>
      <c r="H153" s="1" t="s">
        <v>19</v>
      </c>
      <c r="I153" s="1" t="s">
        <v>20</v>
      </c>
      <c r="J153" s="1" t="s">
        <v>21</v>
      </c>
      <c r="K153" s="1">
        <v>0</v>
      </c>
      <c r="L153" s="1">
        <v>8488</v>
      </c>
      <c r="M153" s="1">
        <v>110</v>
      </c>
    </row>
    <row r="154" spans="1:13" x14ac:dyDescent="0.3">
      <c r="A154" s="1" t="s">
        <v>112</v>
      </c>
      <c r="B154" s="1" t="s">
        <v>113</v>
      </c>
      <c r="C154" s="1">
        <v>2014</v>
      </c>
      <c r="D154" s="1">
        <v>2014</v>
      </c>
      <c r="E154" s="1" t="s">
        <v>16</v>
      </c>
      <c r="F154" s="1" t="s">
        <v>114</v>
      </c>
      <c r="G154" s="1" t="s">
        <v>61</v>
      </c>
      <c r="H154" s="1" t="s">
        <v>19</v>
      </c>
      <c r="I154" s="1" t="s">
        <v>110</v>
      </c>
      <c r="J154" s="1" t="s">
        <v>111</v>
      </c>
      <c r="K154" s="1">
        <v>0</v>
      </c>
      <c r="L154" s="1">
        <v>2034</v>
      </c>
      <c r="M154" s="1">
        <v>111</v>
      </c>
    </row>
    <row r="155" spans="1:13" x14ac:dyDescent="0.3">
      <c r="A155" s="1" t="s">
        <v>112</v>
      </c>
      <c r="B155" s="1" t="s">
        <v>113</v>
      </c>
      <c r="C155" s="1">
        <v>2014</v>
      </c>
      <c r="D155" s="1">
        <v>2014</v>
      </c>
      <c r="E155" s="1" t="s">
        <v>16</v>
      </c>
      <c r="F155" s="1" t="s">
        <v>114</v>
      </c>
      <c r="G155" s="1" t="s">
        <v>61</v>
      </c>
      <c r="H155" s="1" t="s">
        <v>19</v>
      </c>
      <c r="I155" s="1" t="s">
        <v>22</v>
      </c>
      <c r="J155" s="1" t="s">
        <v>23</v>
      </c>
      <c r="K155" s="1">
        <v>0</v>
      </c>
      <c r="L155" s="1">
        <v>100084</v>
      </c>
      <c r="M155" s="1">
        <v>112</v>
      </c>
    </row>
    <row r="156" spans="1:13" x14ac:dyDescent="0.3">
      <c r="A156" s="1" t="s">
        <v>112</v>
      </c>
      <c r="B156" s="1" t="s">
        <v>113</v>
      </c>
      <c r="C156" s="1">
        <v>2014</v>
      </c>
      <c r="D156" s="1">
        <v>2014</v>
      </c>
      <c r="E156" s="1" t="s">
        <v>16</v>
      </c>
      <c r="F156" s="1" t="s">
        <v>114</v>
      </c>
      <c r="G156" s="1" t="s">
        <v>61</v>
      </c>
      <c r="H156" s="1" t="s">
        <v>19</v>
      </c>
      <c r="I156" s="1" t="s">
        <v>74</v>
      </c>
      <c r="J156" s="1" t="s">
        <v>75</v>
      </c>
      <c r="K156" s="1">
        <v>0</v>
      </c>
      <c r="L156" s="1">
        <v>403</v>
      </c>
      <c r="M156" s="1">
        <v>113</v>
      </c>
    </row>
    <row r="157" spans="1:13" x14ac:dyDescent="0.3">
      <c r="A157" s="1" t="s">
        <v>112</v>
      </c>
      <c r="B157" s="1" t="s">
        <v>113</v>
      </c>
      <c r="C157" s="1">
        <v>2014</v>
      </c>
      <c r="D157" s="1">
        <v>2014</v>
      </c>
      <c r="E157" s="1" t="s">
        <v>16</v>
      </c>
      <c r="F157" s="1" t="s">
        <v>114</v>
      </c>
      <c r="G157" s="1" t="s">
        <v>61</v>
      </c>
      <c r="H157" s="1" t="s">
        <v>19</v>
      </c>
      <c r="I157" s="1" t="s">
        <v>24</v>
      </c>
      <c r="J157" s="1" t="s">
        <v>25</v>
      </c>
      <c r="K157" s="1">
        <v>0</v>
      </c>
      <c r="L157" s="1">
        <v>569</v>
      </c>
      <c r="M157" s="1">
        <v>114</v>
      </c>
    </row>
    <row r="158" spans="1:13" x14ac:dyDescent="0.3">
      <c r="A158" s="1" t="s">
        <v>112</v>
      </c>
      <c r="B158" s="1" t="s">
        <v>113</v>
      </c>
      <c r="C158" s="1">
        <v>2014</v>
      </c>
      <c r="D158" s="1">
        <v>2014</v>
      </c>
      <c r="E158" s="1" t="s">
        <v>16</v>
      </c>
      <c r="F158" s="1" t="s">
        <v>114</v>
      </c>
      <c r="G158" s="1" t="s">
        <v>61</v>
      </c>
      <c r="H158" s="1" t="s">
        <v>19</v>
      </c>
      <c r="I158" s="1" t="s">
        <v>28</v>
      </c>
      <c r="J158" s="1" t="s">
        <v>29</v>
      </c>
      <c r="K158" s="1">
        <v>0</v>
      </c>
      <c r="L158" s="1">
        <v>972</v>
      </c>
      <c r="M158" s="1">
        <v>117</v>
      </c>
    </row>
    <row r="159" spans="1:13" x14ac:dyDescent="0.3">
      <c r="A159" s="1" t="s">
        <v>112</v>
      </c>
      <c r="B159" s="1" t="s">
        <v>113</v>
      </c>
      <c r="C159" s="1">
        <v>2014</v>
      </c>
      <c r="D159" s="1">
        <v>2014</v>
      </c>
      <c r="E159" s="1" t="s">
        <v>16</v>
      </c>
      <c r="F159" s="1" t="s">
        <v>114</v>
      </c>
      <c r="G159" s="1" t="s">
        <v>61</v>
      </c>
      <c r="H159" s="1" t="s">
        <v>19</v>
      </c>
      <c r="I159" s="1" t="s">
        <v>96</v>
      </c>
      <c r="J159" s="1" t="s">
        <v>97</v>
      </c>
      <c r="K159" s="1">
        <v>0</v>
      </c>
      <c r="L159" s="1">
        <v>10866</v>
      </c>
      <c r="M159" s="1">
        <v>121</v>
      </c>
    </row>
    <row r="160" spans="1:13" x14ac:dyDescent="0.3">
      <c r="A160" s="1" t="s">
        <v>112</v>
      </c>
      <c r="B160" s="1" t="s">
        <v>113</v>
      </c>
      <c r="C160" s="1">
        <v>2014</v>
      </c>
      <c r="D160" s="1">
        <v>2014</v>
      </c>
      <c r="E160" s="1" t="s">
        <v>16</v>
      </c>
      <c r="F160" s="1" t="s">
        <v>114</v>
      </c>
      <c r="G160" s="1" t="s">
        <v>61</v>
      </c>
      <c r="H160" s="1" t="s">
        <v>19</v>
      </c>
      <c r="I160" s="1" t="s">
        <v>32</v>
      </c>
      <c r="J160" s="1" t="s">
        <v>33</v>
      </c>
      <c r="K160" s="1">
        <v>0</v>
      </c>
      <c r="L160" s="1">
        <v>650</v>
      </c>
      <c r="M160" s="1">
        <v>122</v>
      </c>
    </row>
    <row r="161" spans="1:13" x14ac:dyDescent="0.3">
      <c r="A161" s="1" t="s">
        <v>112</v>
      </c>
      <c r="B161" s="1" t="s">
        <v>113</v>
      </c>
      <c r="C161" s="1">
        <v>2014</v>
      </c>
      <c r="D161" s="1">
        <v>2014</v>
      </c>
      <c r="E161" s="1" t="s">
        <v>16</v>
      </c>
      <c r="F161" s="1" t="s">
        <v>114</v>
      </c>
      <c r="G161" s="1" t="s">
        <v>61</v>
      </c>
      <c r="H161" s="1" t="s">
        <v>19</v>
      </c>
      <c r="I161" s="1" t="s">
        <v>34</v>
      </c>
      <c r="J161" s="1" t="s">
        <v>35</v>
      </c>
      <c r="K161" s="1">
        <v>0</v>
      </c>
      <c r="L161" s="1">
        <v>8503</v>
      </c>
      <c r="M161" s="1">
        <v>123</v>
      </c>
    </row>
    <row r="162" spans="1:13" x14ac:dyDescent="0.3">
      <c r="A162" s="1" t="s">
        <v>112</v>
      </c>
      <c r="B162" s="1" t="s">
        <v>113</v>
      </c>
      <c r="C162" s="1">
        <v>2014</v>
      </c>
      <c r="D162" s="1">
        <v>2014</v>
      </c>
      <c r="E162" s="1" t="s">
        <v>16</v>
      </c>
      <c r="F162" s="1" t="s">
        <v>114</v>
      </c>
      <c r="G162" s="1" t="s">
        <v>61</v>
      </c>
      <c r="H162" s="1" t="s">
        <v>19</v>
      </c>
      <c r="I162" s="1" t="s">
        <v>36</v>
      </c>
      <c r="J162" s="1" t="s">
        <v>37</v>
      </c>
      <c r="K162" s="1">
        <v>0</v>
      </c>
      <c r="L162" s="1">
        <v>9921</v>
      </c>
      <c r="M162" s="1">
        <v>133</v>
      </c>
    </row>
    <row r="163" spans="1:13" x14ac:dyDescent="0.3">
      <c r="A163" s="1" t="s">
        <v>112</v>
      </c>
      <c r="B163" s="1" t="s">
        <v>113</v>
      </c>
      <c r="C163" s="1">
        <v>2014</v>
      </c>
      <c r="D163" s="1">
        <v>2014</v>
      </c>
      <c r="E163" s="1" t="s">
        <v>16</v>
      </c>
      <c r="F163" s="1" t="s">
        <v>114</v>
      </c>
      <c r="G163" s="1" t="s">
        <v>61</v>
      </c>
      <c r="H163" s="1" t="s">
        <v>19</v>
      </c>
      <c r="I163" s="1" t="s">
        <v>38</v>
      </c>
      <c r="J163" s="1" t="s">
        <v>39</v>
      </c>
      <c r="K163" s="1">
        <v>0</v>
      </c>
      <c r="L163" s="1">
        <v>29940</v>
      </c>
      <c r="M163" s="1">
        <v>136</v>
      </c>
    </row>
    <row r="164" spans="1:13" x14ac:dyDescent="0.3">
      <c r="A164" s="1" t="s">
        <v>112</v>
      </c>
      <c r="B164" s="1" t="s">
        <v>113</v>
      </c>
      <c r="C164" s="1">
        <v>2014</v>
      </c>
      <c r="D164" s="1">
        <v>2014</v>
      </c>
      <c r="E164" s="1" t="s">
        <v>16</v>
      </c>
      <c r="F164" s="1" t="s">
        <v>114</v>
      </c>
      <c r="G164" s="1" t="s">
        <v>61</v>
      </c>
      <c r="H164" s="1" t="s">
        <v>19</v>
      </c>
      <c r="I164" s="1" t="s">
        <v>67</v>
      </c>
      <c r="J164" s="1" t="s">
        <v>68</v>
      </c>
      <c r="K164" s="1">
        <v>0</v>
      </c>
      <c r="L164" s="1">
        <v>125</v>
      </c>
      <c r="M164" s="1">
        <v>142</v>
      </c>
    </row>
    <row r="165" spans="1:13" x14ac:dyDescent="0.3">
      <c r="A165" s="1" t="s">
        <v>112</v>
      </c>
      <c r="B165" s="1" t="s">
        <v>113</v>
      </c>
      <c r="C165" s="1">
        <v>2014</v>
      </c>
      <c r="D165" s="1">
        <v>2014</v>
      </c>
      <c r="E165" s="1" t="s">
        <v>16</v>
      </c>
      <c r="F165" s="1" t="s">
        <v>114</v>
      </c>
      <c r="G165" s="1" t="s">
        <v>61</v>
      </c>
      <c r="H165" s="1" t="s">
        <v>19</v>
      </c>
      <c r="I165" s="1" t="s">
        <v>42</v>
      </c>
      <c r="J165" s="1" t="s">
        <v>43</v>
      </c>
      <c r="K165" s="1">
        <v>0</v>
      </c>
      <c r="L165" s="1">
        <v>125</v>
      </c>
      <c r="M165" s="1">
        <v>151</v>
      </c>
    </row>
    <row r="166" spans="1:13" x14ac:dyDescent="0.3">
      <c r="A166" s="1" t="s">
        <v>112</v>
      </c>
      <c r="B166" s="1" t="s">
        <v>113</v>
      </c>
      <c r="C166" s="1">
        <v>2014</v>
      </c>
      <c r="D166" s="1">
        <v>2014</v>
      </c>
      <c r="E166" s="1" t="s">
        <v>16</v>
      </c>
      <c r="F166" s="1" t="s">
        <v>114</v>
      </c>
      <c r="G166" s="1" t="s">
        <v>61</v>
      </c>
      <c r="H166" s="1" t="s">
        <v>19</v>
      </c>
      <c r="I166" s="1" t="s">
        <v>44</v>
      </c>
      <c r="J166" s="1" t="s">
        <v>45</v>
      </c>
      <c r="K166" s="1">
        <v>0</v>
      </c>
      <c r="L166" s="1">
        <v>19559.382300000001</v>
      </c>
      <c r="M166" s="1">
        <v>152</v>
      </c>
    </row>
    <row r="167" spans="1:13" x14ac:dyDescent="0.3">
      <c r="A167" s="1" t="s">
        <v>112</v>
      </c>
      <c r="B167" s="1" t="s">
        <v>113</v>
      </c>
      <c r="C167" s="1">
        <v>2014</v>
      </c>
      <c r="D167" s="1">
        <v>2014</v>
      </c>
      <c r="E167" s="1" t="s">
        <v>16</v>
      </c>
      <c r="F167" s="1" t="s">
        <v>114</v>
      </c>
      <c r="G167" s="1" t="s">
        <v>61</v>
      </c>
      <c r="H167" s="1" t="s">
        <v>19</v>
      </c>
      <c r="I167" s="1" t="s">
        <v>46</v>
      </c>
      <c r="J167" s="1" t="s">
        <v>47</v>
      </c>
      <c r="K167" s="1">
        <v>0</v>
      </c>
      <c r="L167" s="1">
        <v>150680.3823</v>
      </c>
      <c r="M167" s="1">
        <v>153</v>
      </c>
    </row>
    <row r="168" spans="1:13" x14ac:dyDescent="0.3">
      <c r="A168" s="1" t="s">
        <v>112</v>
      </c>
      <c r="B168" s="1" t="s">
        <v>113</v>
      </c>
      <c r="C168" s="1">
        <v>2014</v>
      </c>
      <c r="D168" s="1">
        <v>2014</v>
      </c>
      <c r="E168" s="1" t="s">
        <v>16</v>
      </c>
      <c r="F168" s="1" t="s">
        <v>114</v>
      </c>
      <c r="G168" s="1" t="s">
        <v>61</v>
      </c>
      <c r="H168" s="1" t="s">
        <v>19</v>
      </c>
      <c r="I168" s="1" t="s">
        <v>115</v>
      </c>
      <c r="J168" s="1" t="s">
        <v>116</v>
      </c>
      <c r="K168" s="1">
        <v>0</v>
      </c>
      <c r="L168" s="1">
        <v>296</v>
      </c>
      <c r="M168" s="1">
        <v>155</v>
      </c>
    </row>
    <row r="169" spans="1:13" x14ac:dyDescent="0.3">
      <c r="A169" s="1" t="s">
        <v>112</v>
      </c>
      <c r="B169" s="1" t="s">
        <v>113</v>
      </c>
      <c r="C169" s="1">
        <v>2014</v>
      </c>
      <c r="D169" s="1">
        <v>2014</v>
      </c>
      <c r="E169" s="1" t="s">
        <v>16</v>
      </c>
      <c r="F169" s="1" t="s">
        <v>114</v>
      </c>
      <c r="G169" s="1" t="s">
        <v>61</v>
      </c>
      <c r="H169" s="1" t="s">
        <v>19</v>
      </c>
      <c r="I169" s="1" t="s">
        <v>48</v>
      </c>
      <c r="J169" s="1" t="s">
        <v>49</v>
      </c>
      <c r="K169" s="1">
        <v>0</v>
      </c>
      <c r="L169" s="1">
        <v>150976.3823</v>
      </c>
      <c r="M169" s="1">
        <v>156</v>
      </c>
    </row>
    <row r="170" spans="1:13" x14ac:dyDescent="0.3">
      <c r="A170" s="1" t="s">
        <v>112</v>
      </c>
      <c r="B170" s="1" t="s">
        <v>113</v>
      </c>
      <c r="C170" s="1">
        <v>2014</v>
      </c>
      <c r="D170" s="1">
        <v>2014</v>
      </c>
      <c r="E170" s="1" t="s">
        <v>16</v>
      </c>
      <c r="F170" s="1" t="s">
        <v>114</v>
      </c>
      <c r="G170" s="1" t="s">
        <v>61</v>
      </c>
      <c r="H170" s="1" t="s">
        <v>19</v>
      </c>
      <c r="I170" s="1" t="s">
        <v>50</v>
      </c>
      <c r="J170" s="1" t="s">
        <v>51</v>
      </c>
      <c r="K170" s="1">
        <v>0</v>
      </c>
      <c r="L170" s="1">
        <v>150649</v>
      </c>
      <c r="M170" s="1">
        <v>157</v>
      </c>
    </row>
    <row r="171" spans="1:13" x14ac:dyDescent="0.3">
      <c r="A171" s="1" t="s">
        <v>112</v>
      </c>
      <c r="B171" s="1" t="s">
        <v>113</v>
      </c>
      <c r="C171" s="1">
        <v>2014</v>
      </c>
      <c r="D171" s="1">
        <v>2014</v>
      </c>
      <c r="E171" s="1" t="s">
        <v>16</v>
      </c>
      <c r="F171" s="1" t="s">
        <v>114</v>
      </c>
      <c r="G171" s="1" t="s">
        <v>61</v>
      </c>
      <c r="H171" s="1" t="s">
        <v>19</v>
      </c>
      <c r="I171" s="1" t="s">
        <v>52</v>
      </c>
      <c r="J171" s="1" t="s">
        <v>53</v>
      </c>
      <c r="K171" s="1">
        <v>0</v>
      </c>
      <c r="L171" s="1">
        <v>-327.38229999999999</v>
      </c>
      <c r="M171" s="1">
        <v>158</v>
      </c>
    </row>
    <row r="172" spans="1:13" x14ac:dyDescent="0.3">
      <c r="A172" s="1" t="s">
        <v>112</v>
      </c>
      <c r="B172" s="1" t="s">
        <v>113</v>
      </c>
      <c r="C172" s="1">
        <v>2014</v>
      </c>
      <c r="D172" s="1">
        <v>2014</v>
      </c>
      <c r="E172" s="1" t="s">
        <v>16</v>
      </c>
      <c r="F172" s="1" t="s">
        <v>114</v>
      </c>
      <c r="G172" s="1" t="s">
        <v>61</v>
      </c>
      <c r="H172" s="1" t="s">
        <v>19</v>
      </c>
      <c r="I172" s="1" t="s">
        <v>54</v>
      </c>
      <c r="J172" s="1" t="s">
        <v>55</v>
      </c>
      <c r="K172" s="1">
        <v>0</v>
      </c>
      <c r="L172" s="1">
        <v>84024</v>
      </c>
      <c r="M172" s="1">
        <v>108</v>
      </c>
    </row>
    <row r="173" spans="1:13" x14ac:dyDescent="0.3">
      <c r="A173" s="1" t="s">
        <v>112</v>
      </c>
      <c r="B173" s="1" t="s">
        <v>113</v>
      </c>
      <c r="C173" s="1">
        <v>2014</v>
      </c>
      <c r="D173" s="1">
        <v>2014</v>
      </c>
      <c r="E173" s="1" t="s">
        <v>16</v>
      </c>
      <c r="F173" s="1" t="s">
        <v>114</v>
      </c>
      <c r="G173" s="1" t="s">
        <v>61</v>
      </c>
      <c r="H173" s="1" t="s">
        <v>19</v>
      </c>
      <c r="I173" s="1" t="s">
        <v>56</v>
      </c>
      <c r="J173" s="1" t="s">
        <v>57</v>
      </c>
      <c r="K173" s="1">
        <v>0</v>
      </c>
      <c r="L173" s="1">
        <v>5538</v>
      </c>
      <c r="M173" s="1">
        <v>109</v>
      </c>
    </row>
    <row r="174" spans="1:13" x14ac:dyDescent="0.3">
      <c r="A174" s="1" t="s">
        <v>112</v>
      </c>
      <c r="B174" s="1" t="s">
        <v>113</v>
      </c>
      <c r="C174" s="1">
        <v>2014</v>
      </c>
      <c r="D174" s="1">
        <v>2014</v>
      </c>
      <c r="E174" s="1" t="s">
        <v>16</v>
      </c>
      <c r="F174" s="1" t="s">
        <v>114</v>
      </c>
      <c r="G174" s="1" t="s">
        <v>61</v>
      </c>
      <c r="H174" s="1" t="s">
        <v>19</v>
      </c>
      <c r="I174" s="1" t="s">
        <v>30</v>
      </c>
      <c r="J174" s="1" t="s">
        <v>31</v>
      </c>
      <c r="K174" s="1">
        <v>0</v>
      </c>
      <c r="L174" s="1">
        <v>84024</v>
      </c>
      <c r="M174" s="1">
        <v>101</v>
      </c>
    </row>
    <row r="175" spans="1:13" x14ac:dyDescent="0.3">
      <c r="A175" s="1" t="s">
        <v>117</v>
      </c>
      <c r="B175" s="1" t="s">
        <v>118</v>
      </c>
      <c r="C175" s="1">
        <v>2014</v>
      </c>
      <c r="D175" s="1" t="s">
        <v>15</v>
      </c>
      <c r="E175" s="1" t="s">
        <v>119</v>
      </c>
      <c r="F175" s="1" t="s">
        <v>87</v>
      </c>
      <c r="G175" s="1" t="s">
        <v>120</v>
      </c>
      <c r="H175" s="1" t="s">
        <v>19</v>
      </c>
      <c r="I175" s="1" t="s">
        <v>20</v>
      </c>
      <c r="J175" s="1" t="s">
        <v>21</v>
      </c>
      <c r="K175" s="1">
        <v>0</v>
      </c>
      <c r="L175" s="1">
        <v>34758</v>
      </c>
      <c r="M175" s="1">
        <v>110</v>
      </c>
    </row>
    <row r="176" spans="1:13" x14ac:dyDescent="0.3">
      <c r="A176" s="1" t="s">
        <v>117</v>
      </c>
      <c r="B176" s="1" t="s">
        <v>118</v>
      </c>
      <c r="C176" s="1">
        <v>2014</v>
      </c>
      <c r="D176" s="1" t="s">
        <v>15</v>
      </c>
      <c r="E176" s="1" t="s">
        <v>119</v>
      </c>
      <c r="F176" s="1" t="s">
        <v>87</v>
      </c>
      <c r="G176" s="1" t="s">
        <v>120</v>
      </c>
      <c r="H176" s="1" t="s">
        <v>19</v>
      </c>
      <c r="I176" s="1" t="s">
        <v>110</v>
      </c>
      <c r="J176" s="1" t="s">
        <v>111</v>
      </c>
      <c r="K176" s="1">
        <v>0</v>
      </c>
      <c r="L176" s="1">
        <v>-798</v>
      </c>
      <c r="M176" s="1">
        <v>111</v>
      </c>
    </row>
    <row r="177" spans="1:13" x14ac:dyDescent="0.3">
      <c r="A177" s="1" t="s">
        <v>117</v>
      </c>
      <c r="B177" s="1" t="s">
        <v>118</v>
      </c>
      <c r="C177" s="1">
        <v>2014</v>
      </c>
      <c r="D177" s="1" t="s">
        <v>15</v>
      </c>
      <c r="E177" s="1" t="s">
        <v>119</v>
      </c>
      <c r="F177" s="1" t="s">
        <v>87</v>
      </c>
      <c r="G177" s="1" t="s">
        <v>120</v>
      </c>
      <c r="H177" s="1" t="s">
        <v>19</v>
      </c>
      <c r="I177" s="1" t="s">
        <v>22</v>
      </c>
      <c r="J177" s="1" t="s">
        <v>23</v>
      </c>
      <c r="K177" s="1">
        <v>0</v>
      </c>
      <c r="L177" s="1">
        <v>210167</v>
      </c>
      <c r="M177" s="1">
        <v>112</v>
      </c>
    </row>
    <row r="178" spans="1:13" x14ac:dyDescent="0.3">
      <c r="A178" s="1" t="s">
        <v>117</v>
      </c>
      <c r="B178" s="1" t="s">
        <v>118</v>
      </c>
      <c r="C178" s="1">
        <v>2014</v>
      </c>
      <c r="D178" s="1" t="s">
        <v>15</v>
      </c>
      <c r="E178" s="1" t="s">
        <v>119</v>
      </c>
      <c r="F178" s="1" t="s">
        <v>87</v>
      </c>
      <c r="G178" s="1" t="s">
        <v>120</v>
      </c>
      <c r="H178" s="1" t="s">
        <v>19</v>
      </c>
      <c r="I178" s="1" t="s">
        <v>74</v>
      </c>
      <c r="J178" s="1" t="s">
        <v>75</v>
      </c>
      <c r="K178" s="1">
        <v>0</v>
      </c>
      <c r="L178" s="1">
        <v>14658</v>
      </c>
      <c r="M178" s="1">
        <v>113</v>
      </c>
    </row>
    <row r="179" spans="1:13" x14ac:dyDescent="0.3">
      <c r="A179" s="1" t="s">
        <v>117</v>
      </c>
      <c r="B179" s="1" t="s">
        <v>118</v>
      </c>
      <c r="C179" s="1">
        <v>2014</v>
      </c>
      <c r="D179" s="1" t="s">
        <v>15</v>
      </c>
      <c r="E179" s="1" t="s">
        <v>119</v>
      </c>
      <c r="F179" s="1" t="s">
        <v>87</v>
      </c>
      <c r="G179" s="1" t="s">
        <v>120</v>
      </c>
      <c r="H179" s="1" t="s">
        <v>19</v>
      </c>
      <c r="I179" s="1" t="s">
        <v>26</v>
      </c>
      <c r="J179" s="1" t="s">
        <v>27</v>
      </c>
      <c r="K179" s="1">
        <v>0</v>
      </c>
      <c r="L179" s="1">
        <v>2499</v>
      </c>
      <c r="M179" s="1">
        <v>115</v>
      </c>
    </row>
    <row r="180" spans="1:13" x14ac:dyDescent="0.3">
      <c r="A180" s="1" t="s">
        <v>117</v>
      </c>
      <c r="B180" s="1" t="s">
        <v>118</v>
      </c>
      <c r="C180" s="1">
        <v>2014</v>
      </c>
      <c r="D180" s="1" t="s">
        <v>15</v>
      </c>
      <c r="E180" s="1" t="s">
        <v>119</v>
      </c>
      <c r="F180" s="1" t="s">
        <v>87</v>
      </c>
      <c r="G180" s="1" t="s">
        <v>120</v>
      </c>
      <c r="H180" s="1" t="s">
        <v>19</v>
      </c>
      <c r="I180" s="1" t="s">
        <v>76</v>
      </c>
      <c r="J180" s="1" t="s">
        <v>77</v>
      </c>
      <c r="K180" s="1">
        <v>0</v>
      </c>
      <c r="L180" s="1">
        <v>1500</v>
      </c>
      <c r="M180" s="1">
        <v>116</v>
      </c>
    </row>
    <row r="181" spans="1:13" x14ac:dyDescent="0.3">
      <c r="A181" s="1" t="s">
        <v>117</v>
      </c>
      <c r="B181" s="1" t="s">
        <v>118</v>
      </c>
      <c r="C181" s="1">
        <v>2014</v>
      </c>
      <c r="D181" s="1" t="s">
        <v>15</v>
      </c>
      <c r="E181" s="1" t="s">
        <v>119</v>
      </c>
      <c r="F181" s="1" t="s">
        <v>87</v>
      </c>
      <c r="G181" s="1" t="s">
        <v>120</v>
      </c>
      <c r="H181" s="1" t="s">
        <v>19</v>
      </c>
      <c r="I181" s="1" t="s">
        <v>28</v>
      </c>
      <c r="J181" s="1" t="s">
        <v>29</v>
      </c>
      <c r="K181" s="1">
        <v>0</v>
      </c>
      <c r="L181" s="1">
        <v>18657</v>
      </c>
      <c r="M181" s="1">
        <v>117</v>
      </c>
    </row>
    <row r="182" spans="1:13" x14ac:dyDescent="0.3">
      <c r="A182" s="1" t="s">
        <v>117</v>
      </c>
      <c r="B182" s="1" t="s">
        <v>118</v>
      </c>
      <c r="C182" s="1">
        <v>2014</v>
      </c>
      <c r="D182" s="1" t="s">
        <v>15</v>
      </c>
      <c r="E182" s="1" t="s">
        <v>119</v>
      </c>
      <c r="F182" s="1" t="s">
        <v>87</v>
      </c>
      <c r="G182" s="1" t="s">
        <v>120</v>
      </c>
      <c r="H182" s="1" t="s">
        <v>19</v>
      </c>
      <c r="I182" s="1" t="s">
        <v>30</v>
      </c>
      <c r="J182" s="1" t="s">
        <v>31</v>
      </c>
      <c r="K182" s="1">
        <v>0</v>
      </c>
      <c r="L182" s="1">
        <v>151200</v>
      </c>
      <c r="M182" s="1">
        <v>101</v>
      </c>
    </row>
    <row r="183" spans="1:13" x14ac:dyDescent="0.3">
      <c r="A183" s="1" t="s">
        <v>117</v>
      </c>
      <c r="B183" s="1" t="s">
        <v>118</v>
      </c>
      <c r="C183" s="1">
        <v>2014</v>
      </c>
      <c r="D183" s="1" t="s">
        <v>15</v>
      </c>
      <c r="E183" s="1" t="s">
        <v>119</v>
      </c>
      <c r="F183" s="1" t="s">
        <v>87</v>
      </c>
      <c r="G183" s="1" t="s">
        <v>120</v>
      </c>
      <c r="H183" s="1" t="s">
        <v>19</v>
      </c>
      <c r="I183" s="1" t="s">
        <v>80</v>
      </c>
      <c r="J183" s="1" t="s">
        <v>81</v>
      </c>
      <c r="K183" s="1">
        <v>0</v>
      </c>
      <c r="L183" s="1">
        <v>12042</v>
      </c>
      <c r="M183" s="1">
        <v>120</v>
      </c>
    </row>
    <row r="184" spans="1:13" x14ac:dyDescent="0.3">
      <c r="A184" s="1" t="s">
        <v>117</v>
      </c>
      <c r="B184" s="1" t="s">
        <v>118</v>
      </c>
      <c r="C184" s="1">
        <v>2014</v>
      </c>
      <c r="D184" s="1" t="s">
        <v>15</v>
      </c>
      <c r="E184" s="1" t="s">
        <v>119</v>
      </c>
      <c r="F184" s="1" t="s">
        <v>87</v>
      </c>
      <c r="G184" s="1" t="s">
        <v>120</v>
      </c>
      <c r="H184" s="1" t="s">
        <v>19</v>
      </c>
      <c r="I184" s="1" t="s">
        <v>96</v>
      </c>
      <c r="J184" s="1" t="s">
        <v>97</v>
      </c>
      <c r="K184" s="1">
        <v>0</v>
      </c>
      <c r="L184" s="1">
        <v>4000</v>
      </c>
      <c r="M184" s="1">
        <v>121</v>
      </c>
    </row>
    <row r="185" spans="1:13" x14ac:dyDescent="0.3">
      <c r="A185" s="1" t="s">
        <v>117</v>
      </c>
      <c r="B185" s="1" t="s">
        <v>118</v>
      </c>
      <c r="C185" s="1">
        <v>2014</v>
      </c>
      <c r="D185" s="1" t="s">
        <v>15</v>
      </c>
      <c r="E185" s="1" t="s">
        <v>119</v>
      </c>
      <c r="F185" s="1" t="s">
        <v>87</v>
      </c>
      <c r="G185" s="1" t="s">
        <v>120</v>
      </c>
      <c r="H185" s="1" t="s">
        <v>19</v>
      </c>
      <c r="I185" s="1" t="s">
        <v>32</v>
      </c>
      <c r="J185" s="1" t="s">
        <v>33</v>
      </c>
      <c r="K185" s="1">
        <v>0</v>
      </c>
      <c r="L185" s="1">
        <v>2050</v>
      </c>
      <c r="M185" s="1">
        <v>122</v>
      </c>
    </row>
    <row r="186" spans="1:13" x14ac:dyDescent="0.3">
      <c r="A186" s="1" t="s">
        <v>117</v>
      </c>
      <c r="B186" s="1" t="s">
        <v>118</v>
      </c>
      <c r="C186" s="1">
        <v>2014</v>
      </c>
      <c r="D186" s="1" t="s">
        <v>15</v>
      </c>
      <c r="E186" s="1" t="s">
        <v>119</v>
      </c>
      <c r="F186" s="1" t="s">
        <v>87</v>
      </c>
      <c r="G186" s="1" t="s">
        <v>120</v>
      </c>
      <c r="H186" s="1" t="s">
        <v>19</v>
      </c>
      <c r="I186" s="1" t="s">
        <v>34</v>
      </c>
      <c r="J186" s="1" t="s">
        <v>35</v>
      </c>
      <c r="K186" s="1">
        <v>0</v>
      </c>
      <c r="L186" s="1">
        <v>5370</v>
      </c>
      <c r="M186" s="1">
        <v>123</v>
      </c>
    </row>
    <row r="187" spans="1:13" x14ac:dyDescent="0.3">
      <c r="A187" s="1" t="s">
        <v>117</v>
      </c>
      <c r="B187" s="1" t="s">
        <v>118</v>
      </c>
      <c r="C187" s="1">
        <v>2014</v>
      </c>
      <c r="D187" s="1" t="s">
        <v>15</v>
      </c>
      <c r="E187" s="1" t="s">
        <v>119</v>
      </c>
      <c r="F187" s="1" t="s">
        <v>87</v>
      </c>
      <c r="G187" s="1" t="s">
        <v>120</v>
      </c>
      <c r="H187" s="1" t="s">
        <v>19</v>
      </c>
      <c r="I187" s="1" t="s">
        <v>36</v>
      </c>
      <c r="J187" s="1" t="s">
        <v>37</v>
      </c>
      <c r="K187" s="1">
        <v>0</v>
      </c>
      <c r="L187" s="1">
        <v>12986</v>
      </c>
      <c r="M187" s="1">
        <v>133</v>
      </c>
    </row>
    <row r="188" spans="1:13" x14ac:dyDescent="0.3">
      <c r="A188" s="1" t="s">
        <v>117</v>
      </c>
      <c r="B188" s="1" t="s">
        <v>118</v>
      </c>
      <c r="C188" s="1">
        <v>2014</v>
      </c>
      <c r="D188" s="1" t="s">
        <v>15</v>
      </c>
      <c r="E188" s="1" t="s">
        <v>119</v>
      </c>
      <c r="F188" s="1" t="s">
        <v>87</v>
      </c>
      <c r="G188" s="1" t="s">
        <v>120</v>
      </c>
      <c r="H188" s="1" t="s">
        <v>19</v>
      </c>
      <c r="I188" s="1" t="s">
        <v>38</v>
      </c>
      <c r="J188" s="1" t="s">
        <v>39</v>
      </c>
      <c r="K188" s="1">
        <v>0</v>
      </c>
      <c r="L188" s="1">
        <v>36448</v>
      </c>
      <c r="M188" s="1">
        <v>136</v>
      </c>
    </row>
    <row r="189" spans="1:13" x14ac:dyDescent="0.3">
      <c r="A189" s="1" t="s">
        <v>117</v>
      </c>
      <c r="B189" s="1" t="s">
        <v>118</v>
      </c>
      <c r="C189" s="1">
        <v>2014</v>
      </c>
      <c r="D189" s="1" t="s">
        <v>15</v>
      </c>
      <c r="E189" s="1" t="s">
        <v>119</v>
      </c>
      <c r="F189" s="1" t="s">
        <v>87</v>
      </c>
      <c r="G189" s="1" t="s">
        <v>120</v>
      </c>
      <c r="H189" s="1" t="s">
        <v>19</v>
      </c>
      <c r="I189" s="1" t="s">
        <v>121</v>
      </c>
      <c r="J189" s="1" t="s">
        <v>122</v>
      </c>
      <c r="K189" s="1">
        <v>0</v>
      </c>
      <c r="L189" s="1">
        <v>5081</v>
      </c>
      <c r="M189" s="1">
        <v>103</v>
      </c>
    </row>
    <row r="190" spans="1:13" x14ac:dyDescent="0.3">
      <c r="A190" s="1" t="s">
        <v>117</v>
      </c>
      <c r="B190" s="1" t="s">
        <v>118</v>
      </c>
      <c r="C190" s="1">
        <v>2014</v>
      </c>
      <c r="D190" s="1" t="s">
        <v>15</v>
      </c>
      <c r="E190" s="1" t="s">
        <v>119</v>
      </c>
      <c r="F190" s="1" t="s">
        <v>87</v>
      </c>
      <c r="G190" s="1" t="s">
        <v>120</v>
      </c>
      <c r="H190" s="1" t="s">
        <v>19</v>
      </c>
      <c r="I190" s="1" t="s">
        <v>40</v>
      </c>
      <c r="J190" s="1" t="s">
        <v>41</v>
      </c>
      <c r="K190" s="1">
        <v>0</v>
      </c>
      <c r="L190" s="1">
        <v>9500</v>
      </c>
      <c r="M190" s="1">
        <v>148</v>
      </c>
    </row>
    <row r="191" spans="1:13" x14ac:dyDescent="0.3">
      <c r="A191" s="1" t="s">
        <v>117</v>
      </c>
      <c r="B191" s="1" t="s">
        <v>118</v>
      </c>
      <c r="C191" s="1">
        <v>2014</v>
      </c>
      <c r="D191" s="1" t="s">
        <v>15</v>
      </c>
      <c r="E191" s="1" t="s">
        <v>119</v>
      </c>
      <c r="F191" s="1" t="s">
        <v>87</v>
      </c>
      <c r="G191" s="1" t="s">
        <v>120</v>
      </c>
      <c r="H191" s="1" t="s">
        <v>19</v>
      </c>
      <c r="I191" s="1" t="s">
        <v>123</v>
      </c>
      <c r="J191" s="1" t="s">
        <v>124</v>
      </c>
      <c r="K191" s="1">
        <v>0</v>
      </c>
      <c r="L191" s="1">
        <v>3944</v>
      </c>
      <c r="M191" s="1">
        <v>104</v>
      </c>
    </row>
    <row r="192" spans="1:13" x14ac:dyDescent="0.3">
      <c r="A192" s="1" t="s">
        <v>117</v>
      </c>
      <c r="B192" s="1" t="s">
        <v>118</v>
      </c>
      <c r="C192" s="1">
        <v>2014</v>
      </c>
      <c r="D192" s="1" t="s">
        <v>15</v>
      </c>
      <c r="E192" s="1" t="s">
        <v>119</v>
      </c>
      <c r="F192" s="1" t="s">
        <v>87</v>
      </c>
      <c r="G192" s="1" t="s">
        <v>120</v>
      </c>
      <c r="H192" s="1" t="s">
        <v>19</v>
      </c>
      <c r="I192" s="1" t="s">
        <v>42</v>
      </c>
      <c r="J192" s="1" t="s">
        <v>43</v>
      </c>
      <c r="K192" s="1">
        <v>0</v>
      </c>
      <c r="L192" s="1">
        <v>9500</v>
      </c>
      <c r="M192" s="1">
        <v>151</v>
      </c>
    </row>
    <row r="193" spans="1:13" x14ac:dyDescent="0.3">
      <c r="A193" s="1" t="s">
        <v>117</v>
      </c>
      <c r="B193" s="1" t="s">
        <v>118</v>
      </c>
      <c r="C193" s="1">
        <v>2014</v>
      </c>
      <c r="D193" s="1" t="s">
        <v>15</v>
      </c>
      <c r="E193" s="1" t="s">
        <v>119</v>
      </c>
      <c r="F193" s="1" t="s">
        <v>87</v>
      </c>
      <c r="G193" s="1" t="s">
        <v>120</v>
      </c>
      <c r="H193" s="1" t="s">
        <v>19</v>
      </c>
      <c r="I193" s="1" t="s">
        <v>44</v>
      </c>
      <c r="J193" s="1" t="s">
        <v>45</v>
      </c>
      <c r="K193" s="1">
        <v>0</v>
      </c>
      <c r="L193" s="1">
        <v>19386.707699999999</v>
      </c>
      <c r="M193" s="1">
        <v>152</v>
      </c>
    </row>
    <row r="194" spans="1:13" x14ac:dyDescent="0.3">
      <c r="A194" s="1" t="s">
        <v>117</v>
      </c>
      <c r="B194" s="1" t="s">
        <v>118</v>
      </c>
      <c r="C194" s="1">
        <v>2014</v>
      </c>
      <c r="D194" s="1" t="s">
        <v>15</v>
      </c>
      <c r="E194" s="1" t="s">
        <v>119</v>
      </c>
      <c r="F194" s="1" t="s">
        <v>87</v>
      </c>
      <c r="G194" s="1" t="s">
        <v>120</v>
      </c>
      <c r="H194" s="1" t="s">
        <v>19</v>
      </c>
      <c r="I194" s="1" t="s">
        <v>46</v>
      </c>
      <c r="J194" s="1" t="s">
        <v>47</v>
      </c>
      <c r="K194" s="1">
        <v>0</v>
      </c>
      <c r="L194" s="1">
        <v>294158.70770000003</v>
      </c>
      <c r="M194" s="1">
        <v>153</v>
      </c>
    </row>
    <row r="195" spans="1:13" x14ac:dyDescent="0.3">
      <c r="A195" s="1" t="s">
        <v>117</v>
      </c>
      <c r="B195" s="1" t="s">
        <v>118</v>
      </c>
      <c r="C195" s="1">
        <v>2014</v>
      </c>
      <c r="D195" s="1" t="s">
        <v>15</v>
      </c>
      <c r="E195" s="1" t="s">
        <v>119</v>
      </c>
      <c r="F195" s="1" t="s">
        <v>87</v>
      </c>
      <c r="G195" s="1" t="s">
        <v>120</v>
      </c>
      <c r="H195" s="1" t="s">
        <v>19</v>
      </c>
      <c r="I195" s="1" t="s">
        <v>125</v>
      </c>
      <c r="J195" s="1" t="s">
        <v>126</v>
      </c>
      <c r="K195" s="1">
        <v>0</v>
      </c>
      <c r="L195" s="1">
        <v>729</v>
      </c>
      <c r="M195" s="1">
        <v>154</v>
      </c>
    </row>
    <row r="196" spans="1:13" x14ac:dyDescent="0.3">
      <c r="A196" s="1" t="s">
        <v>117</v>
      </c>
      <c r="B196" s="1" t="s">
        <v>118</v>
      </c>
      <c r="C196" s="1">
        <v>2014</v>
      </c>
      <c r="D196" s="1" t="s">
        <v>15</v>
      </c>
      <c r="E196" s="1" t="s">
        <v>119</v>
      </c>
      <c r="F196" s="1" t="s">
        <v>87</v>
      </c>
      <c r="G196" s="1" t="s">
        <v>120</v>
      </c>
      <c r="H196" s="1" t="s">
        <v>19</v>
      </c>
      <c r="I196" s="1" t="s">
        <v>48</v>
      </c>
      <c r="J196" s="1" t="s">
        <v>49</v>
      </c>
      <c r="K196" s="1">
        <v>0</v>
      </c>
      <c r="L196" s="1">
        <v>294887.70770000003</v>
      </c>
      <c r="M196" s="1">
        <v>156</v>
      </c>
    </row>
    <row r="197" spans="1:13" x14ac:dyDescent="0.3">
      <c r="A197" s="1" t="s">
        <v>117</v>
      </c>
      <c r="B197" s="1" t="s">
        <v>118</v>
      </c>
      <c r="C197" s="1">
        <v>2014</v>
      </c>
      <c r="D197" s="1" t="s">
        <v>15</v>
      </c>
      <c r="E197" s="1" t="s">
        <v>119</v>
      </c>
      <c r="F197" s="1" t="s">
        <v>87</v>
      </c>
      <c r="G197" s="1" t="s">
        <v>120</v>
      </c>
      <c r="H197" s="1" t="s">
        <v>19</v>
      </c>
      <c r="I197" s="1" t="s">
        <v>50</v>
      </c>
      <c r="J197" s="1" t="s">
        <v>51</v>
      </c>
      <c r="K197" s="1">
        <v>0</v>
      </c>
      <c r="L197" s="1">
        <v>282668</v>
      </c>
      <c r="M197" s="1">
        <v>157</v>
      </c>
    </row>
    <row r="198" spans="1:13" x14ac:dyDescent="0.3">
      <c r="A198" s="1" t="s">
        <v>117</v>
      </c>
      <c r="B198" s="1" t="s">
        <v>118</v>
      </c>
      <c r="C198" s="1">
        <v>2014</v>
      </c>
      <c r="D198" s="1" t="s">
        <v>15</v>
      </c>
      <c r="E198" s="1" t="s">
        <v>119</v>
      </c>
      <c r="F198" s="1" t="s">
        <v>87</v>
      </c>
      <c r="G198" s="1" t="s">
        <v>120</v>
      </c>
      <c r="H198" s="1" t="s">
        <v>19</v>
      </c>
      <c r="I198" s="1" t="s">
        <v>52</v>
      </c>
      <c r="J198" s="1" t="s">
        <v>53</v>
      </c>
      <c r="K198" s="1">
        <v>0</v>
      </c>
      <c r="L198" s="1">
        <v>-12219.707700000001</v>
      </c>
      <c r="M198" s="1">
        <v>158</v>
      </c>
    </row>
    <row r="199" spans="1:13" x14ac:dyDescent="0.3">
      <c r="A199" s="1" t="s">
        <v>117</v>
      </c>
      <c r="B199" s="1" t="s">
        <v>118</v>
      </c>
      <c r="C199" s="1">
        <v>2014</v>
      </c>
      <c r="D199" s="1" t="s">
        <v>15</v>
      </c>
      <c r="E199" s="1" t="s">
        <v>119</v>
      </c>
      <c r="F199" s="1" t="s">
        <v>87</v>
      </c>
      <c r="G199" s="1" t="s">
        <v>120</v>
      </c>
      <c r="H199" s="1" t="s">
        <v>19</v>
      </c>
      <c r="I199" s="1" t="s">
        <v>127</v>
      </c>
      <c r="J199" s="1" t="s">
        <v>128</v>
      </c>
      <c r="K199" s="1">
        <v>0</v>
      </c>
      <c r="L199" s="1">
        <v>9025</v>
      </c>
      <c r="M199" s="1">
        <v>106</v>
      </c>
    </row>
    <row r="200" spans="1:13" x14ac:dyDescent="0.3">
      <c r="A200" s="1" t="s">
        <v>117</v>
      </c>
      <c r="B200" s="1" t="s">
        <v>118</v>
      </c>
      <c r="C200" s="1">
        <v>2014</v>
      </c>
      <c r="D200" s="1" t="s">
        <v>15</v>
      </c>
      <c r="E200" s="1" t="s">
        <v>119</v>
      </c>
      <c r="F200" s="1" t="s">
        <v>87</v>
      </c>
      <c r="G200" s="1" t="s">
        <v>120</v>
      </c>
      <c r="H200" s="1" t="s">
        <v>19</v>
      </c>
      <c r="I200" s="1" t="s">
        <v>54</v>
      </c>
      <c r="J200" s="1" t="s">
        <v>55</v>
      </c>
      <c r="K200" s="1">
        <v>0</v>
      </c>
      <c r="L200" s="1">
        <v>160225</v>
      </c>
      <c r="M200" s="1">
        <v>108</v>
      </c>
    </row>
    <row r="201" spans="1:13" x14ac:dyDescent="0.3">
      <c r="A201" s="1" t="s">
        <v>117</v>
      </c>
      <c r="B201" s="1" t="s">
        <v>118</v>
      </c>
      <c r="C201" s="1">
        <v>2014</v>
      </c>
      <c r="D201" s="1" t="s">
        <v>15</v>
      </c>
      <c r="E201" s="1" t="s">
        <v>119</v>
      </c>
      <c r="F201" s="1" t="s">
        <v>87</v>
      </c>
      <c r="G201" s="1" t="s">
        <v>120</v>
      </c>
      <c r="H201" s="1" t="s">
        <v>19</v>
      </c>
      <c r="I201" s="1" t="s">
        <v>56</v>
      </c>
      <c r="J201" s="1" t="s">
        <v>57</v>
      </c>
      <c r="K201" s="1">
        <v>0</v>
      </c>
      <c r="L201" s="1">
        <v>15982</v>
      </c>
      <c r="M201" s="1">
        <v>109</v>
      </c>
    </row>
    <row r="202" spans="1:13" x14ac:dyDescent="0.3">
      <c r="A202" s="1" t="s">
        <v>129</v>
      </c>
      <c r="B202" s="1" t="s">
        <v>130</v>
      </c>
      <c r="C202" s="1">
        <v>2014</v>
      </c>
      <c r="D202" s="1" t="s">
        <v>15</v>
      </c>
      <c r="E202" s="1" t="s">
        <v>19</v>
      </c>
      <c r="F202" s="1" t="s">
        <v>131</v>
      </c>
      <c r="G202" s="1" t="s">
        <v>132</v>
      </c>
      <c r="H202" s="1" t="s">
        <v>19</v>
      </c>
      <c r="I202" s="1" t="s">
        <v>22</v>
      </c>
      <c r="J202" s="1" t="s">
        <v>23</v>
      </c>
      <c r="K202" s="1">
        <v>0</v>
      </c>
      <c r="L202" s="1">
        <v>86083</v>
      </c>
      <c r="M202" s="1">
        <v>112</v>
      </c>
    </row>
    <row r="203" spans="1:13" x14ac:dyDescent="0.3">
      <c r="A203" s="1" t="s">
        <v>129</v>
      </c>
      <c r="B203" s="1" t="s">
        <v>130</v>
      </c>
      <c r="C203" s="1">
        <v>2014</v>
      </c>
      <c r="D203" s="1" t="s">
        <v>15</v>
      </c>
      <c r="E203" s="1" t="s">
        <v>19</v>
      </c>
      <c r="F203" s="1" t="s">
        <v>131</v>
      </c>
      <c r="G203" s="1" t="s">
        <v>132</v>
      </c>
      <c r="H203" s="1" t="s">
        <v>19</v>
      </c>
      <c r="I203" s="1" t="s">
        <v>24</v>
      </c>
      <c r="J203" s="1" t="s">
        <v>25</v>
      </c>
      <c r="K203" s="1">
        <v>0</v>
      </c>
      <c r="L203" s="1">
        <v>21000</v>
      </c>
      <c r="M203" s="1">
        <v>114</v>
      </c>
    </row>
    <row r="204" spans="1:13" x14ac:dyDescent="0.3">
      <c r="A204" s="1" t="s">
        <v>129</v>
      </c>
      <c r="B204" s="1" t="s">
        <v>130</v>
      </c>
      <c r="C204" s="1">
        <v>2014</v>
      </c>
      <c r="D204" s="1" t="s">
        <v>15</v>
      </c>
      <c r="E204" s="1" t="s">
        <v>19</v>
      </c>
      <c r="F204" s="1" t="s">
        <v>131</v>
      </c>
      <c r="G204" s="1" t="s">
        <v>132</v>
      </c>
      <c r="H204" s="1" t="s">
        <v>19</v>
      </c>
      <c r="I204" s="1" t="s">
        <v>28</v>
      </c>
      <c r="J204" s="1" t="s">
        <v>29</v>
      </c>
      <c r="K204" s="1">
        <v>0</v>
      </c>
      <c r="L204" s="1">
        <v>21000</v>
      </c>
      <c r="M204" s="1">
        <v>117</v>
      </c>
    </row>
    <row r="205" spans="1:13" x14ac:dyDescent="0.3">
      <c r="A205" s="1" t="s">
        <v>129</v>
      </c>
      <c r="B205" s="1" t="s">
        <v>130</v>
      </c>
      <c r="C205" s="1">
        <v>2014</v>
      </c>
      <c r="D205" s="1" t="s">
        <v>15</v>
      </c>
      <c r="E205" s="1" t="s">
        <v>19</v>
      </c>
      <c r="F205" s="1" t="s">
        <v>131</v>
      </c>
      <c r="G205" s="1" t="s">
        <v>132</v>
      </c>
      <c r="H205" s="1" t="s">
        <v>19</v>
      </c>
      <c r="I205" s="1" t="s">
        <v>80</v>
      </c>
      <c r="J205" s="1" t="s">
        <v>81</v>
      </c>
      <c r="K205" s="1">
        <v>0</v>
      </c>
      <c r="L205" s="1">
        <v>13557</v>
      </c>
      <c r="M205" s="1">
        <v>120</v>
      </c>
    </row>
    <row r="206" spans="1:13" x14ac:dyDescent="0.3">
      <c r="A206" s="1" t="s">
        <v>129</v>
      </c>
      <c r="B206" s="1" t="s">
        <v>130</v>
      </c>
      <c r="C206" s="1">
        <v>2014</v>
      </c>
      <c r="D206" s="1" t="s">
        <v>15</v>
      </c>
      <c r="E206" s="1" t="s">
        <v>19</v>
      </c>
      <c r="F206" s="1" t="s">
        <v>131</v>
      </c>
      <c r="G206" s="1" t="s">
        <v>132</v>
      </c>
      <c r="H206" s="1" t="s">
        <v>19</v>
      </c>
      <c r="I206" s="1" t="s">
        <v>32</v>
      </c>
      <c r="J206" s="1" t="s">
        <v>33</v>
      </c>
      <c r="K206" s="1">
        <v>0</v>
      </c>
      <c r="L206" s="1">
        <v>3000</v>
      </c>
      <c r="M206" s="1">
        <v>122</v>
      </c>
    </row>
    <row r="207" spans="1:13" x14ac:dyDescent="0.3">
      <c r="A207" s="1" t="s">
        <v>129</v>
      </c>
      <c r="B207" s="1" t="s">
        <v>130</v>
      </c>
      <c r="C207" s="1">
        <v>2014</v>
      </c>
      <c r="D207" s="1" t="s">
        <v>15</v>
      </c>
      <c r="E207" s="1" t="s">
        <v>19</v>
      </c>
      <c r="F207" s="1" t="s">
        <v>131</v>
      </c>
      <c r="G207" s="1" t="s">
        <v>132</v>
      </c>
      <c r="H207" s="1" t="s">
        <v>19</v>
      </c>
      <c r="I207" s="1" t="s">
        <v>34</v>
      </c>
      <c r="J207" s="1" t="s">
        <v>35</v>
      </c>
      <c r="K207" s="1">
        <v>0</v>
      </c>
      <c r="L207" s="1">
        <v>2000</v>
      </c>
      <c r="M207" s="1">
        <v>123</v>
      </c>
    </row>
    <row r="208" spans="1:13" x14ac:dyDescent="0.3">
      <c r="A208" s="1" t="s">
        <v>129</v>
      </c>
      <c r="B208" s="1" t="s">
        <v>130</v>
      </c>
      <c r="C208" s="1">
        <v>2014</v>
      </c>
      <c r="D208" s="1" t="s">
        <v>15</v>
      </c>
      <c r="E208" s="1" t="s">
        <v>19</v>
      </c>
      <c r="F208" s="1" t="s">
        <v>131</v>
      </c>
      <c r="G208" s="1" t="s">
        <v>132</v>
      </c>
      <c r="H208" s="1" t="s">
        <v>19</v>
      </c>
      <c r="I208" s="1" t="s">
        <v>63</v>
      </c>
      <c r="J208" s="1" t="s">
        <v>64</v>
      </c>
      <c r="K208" s="1">
        <v>0</v>
      </c>
      <c r="L208" s="1">
        <v>2500</v>
      </c>
      <c r="M208" s="1">
        <v>124</v>
      </c>
    </row>
    <row r="209" spans="1:13" x14ac:dyDescent="0.3">
      <c r="A209" s="1" t="s">
        <v>129</v>
      </c>
      <c r="B209" s="1" t="s">
        <v>130</v>
      </c>
      <c r="C209" s="1">
        <v>2014</v>
      </c>
      <c r="D209" s="1" t="s">
        <v>15</v>
      </c>
      <c r="E209" s="1" t="s">
        <v>19</v>
      </c>
      <c r="F209" s="1" t="s">
        <v>131</v>
      </c>
      <c r="G209" s="1" t="s">
        <v>132</v>
      </c>
      <c r="H209" s="1" t="s">
        <v>19</v>
      </c>
      <c r="I209" s="1" t="s">
        <v>36</v>
      </c>
      <c r="J209" s="1" t="s">
        <v>37</v>
      </c>
      <c r="K209" s="1">
        <v>0</v>
      </c>
      <c r="L209" s="1">
        <v>4117</v>
      </c>
      <c r="M209" s="1">
        <v>133</v>
      </c>
    </row>
    <row r="210" spans="1:13" x14ac:dyDescent="0.3">
      <c r="A210" s="1" t="s">
        <v>129</v>
      </c>
      <c r="B210" s="1" t="s">
        <v>130</v>
      </c>
      <c r="C210" s="1">
        <v>2014</v>
      </c>
      <c r="D210" s="1" t="s">
        <v>15</v>
      </c>
      <c r="E210" s="1" t="s">
        <v>19</v>
      </c>
      <c r="F210" s="1" t="s">
        <v>131</v>
      </c>
      <c r="G210" s="1" t="s">
        <v>132</v>
      </c>
      <c r="H210" s="1" t="s">
        <v>19</v>
      </c>
      <c r="I210" s="1" t="s">
        <v>38</v>
      </c>
      <c r="J210" s="1" t="s">
        <v>39</v>
      </c>
      <c r="K210" s="1">
        <v>0</v>
      </c>
      <c r="L210" s="1">
        <v>25174</v>
      </c>
      <c r="M210" s="1">
        <v>136</v>
      </c>
    </row>
    <row r="211" spans="1:13" x14ac:dyDescent="0.3">
      <c r="A211" s="1" t="s">
        <v>129</v>
      </c>
      <c r="B211" s="1" t="s">
        <v>130</v>
      </c>
      <c r="C211" s="1">
        <v>2014</v>
      </c>
      <c r="D211" s="1" t="s">
        <v>15</v>
      </c>
      <c r="E211" s="1" t="s">
        <v>19</v>
      </c>
      <c r="F211" s="1" t="s">
        <v>131</v>
      </c>
      <c r="G211" s="1" t="s">
        <v>132</v>
      </c>
      <c r="H211" s="1" t="s">
        <v>19</v>
      </c>
      <c r="I211" s="1" t="s">
        <v>91</v>
      </c>
      <c r="J211" s="1" t="s">
        <v>92</v>
      </c>
      <c r="K211" s="1">
        <v>0</v>
      </c>
      <c r="L211" s="1">
        <v>7440</v>
      </c>
      <c r="M211" s="1">
        <v>143</v>
      </c>
    </row>
    <row r="212" spans="1:13" x14ac:dyDescent="0.3">
      <c r="A212" s="1" t="s">
        <v>129</v>
      </c>
      <c r="B212" s="1" t="s">
        <v>130</v>
      </c>
      <c r="C212" s="1">
        <v>2014</v>
      </c>
      <c r="D212" s="1" t="s">
        <v>15</v>
      </c>
      <c r="E212" s="1" t="s">
        <v>19</v>
      </c>
      <c r="F212" s="1" t="s">
        <v>131</v>
      </c>
      <c r="G212" s="1" t="s">
        <v>132</v>
      </c>
      <c r="H212" s="1" t="s">
        <v>19</v>
      </c>
      <c r="I212" s="1" t="s">
        <v>42</v>
      </c>
      <c r="J212" s="1" t="s">
        <v>43</v>
      </c>
      <c r="K212" s="1">
        <v>0</v>
      </c>
      <c r="L212" s="1">
        <v>7440</v>
      </c>
      <c r="M212" s="1">
        <v>151</v>
      </c>
    </row>
    <row r="213" spans="1:13" x14ac:dyDescent="0.3">
      <c r="A213" s="1" t="s">
        <v>129</v>
      </c>
      <c r="B213" s="1" t="s">
        <v>130</v>
      </c>
      <c r="C213" s="1">
        <v>2014</v>
      </c>
      <c r="D213" s="1" t="s">
        <v>15</v>
      </c>
      <c r="E213" s="1" t="s">
        <v>19</v>
      </c>
      <c r="F213" s="1" t="s">
        <v>131</v>
      </c>
      <c r="G213" s="1" t="s">
        <v>132</v>
      </c>
      <c r="H213" s="1" t="s">
        <v>19</v>
      </c>
      <c r="I213" s="1" t="s">
        <v>44</v>
      </c>
      <c r="J213" s="1" t="s">
        <v>45</v>
      </c>
      <c r="K213" s="1">
        <v>0</v>
      </c>
      <c r="L213" s="1">
        <v>3406.3184999999999</v>
      </c>
      <c r="M213" s="1">
        <v>152</v>
      </c>
    </row>
    <row r="214" spans="1:13" x14ac:dyDescent="0.3">
      <c r="A214" s="1" t="s">
        <v>129</v>
      </c>
      <c r="B214" s="1" t="s">
        <v>130</v>
      </c>
      <c r="C214" s="1">
        <v>2014</v>
      </c>
      <c r="D214" s="1" t="s">
        <v>15</v>
      </c>
      <c r="E214" s="1" t="s">
        <v>19</v>
      </c>
      <c r="F214" s="1" t="s">
        <v>131</v>
      </c>
      <c r="G214" s="1" t="s">
        <v>132</v>
      </c>
      <c r="H214" s="1" t="s">
        <v>19</v>
      </c>
      <c r="I214" s="1" t="s">
        <v>46</v>
      </c>
      <c r="J214" s="1" t="s">
        <v>47</v>
      </c>
      <c r="K214" s="1">
        <v>0</v>
      </c>
      <c r="L214" s="1">
        <v>143103.31849999999</v>
      </c>
      <c r="M214" s="1">
        <v>153</v>
      </c>
    </row>
    <row r="215" spans="1:13" x14ac:dyDescent="0.3">
      <c r="A215" s="1" t="s">
        <v>129</v>
      </c>
      <c r="B215" s="1" t="s">
        <v>130</v>
      </c>
      <c r="C215" s="1">
        <v>2014</v>
      </c>
      <c r="D215" s="1" t="s">
        <v>15</v>
      </c>
      <c r="E215" s="1" t="s">
        <v>19</v>
      </c>
      <c r="F215" s="1" t="s">
        <v>131</v>
      </c>
      <c r="G215" s="1" t="s">
        <v>132</v>
      </c>
      <c r="H215" s="1" t="s">
        <v>19</v>
      </c>
      <c r="I215" s="1" t="s">
        <v>48</v>
      </c>
      <c r="J215" s="1" t="s">
        <v>49</v>
      </c>
      <c r="K215" s="1">
        <v>0</v>
      </c>
      <c r="L215" s="1">
        <v>143103.31849999999</v>
      </c>
      <c r="M215" s="1">
        <v>156</v>
      </c>
    </row>
    <row r="216" spans="1:13" x14ac:dyDescent="0.3">
      <c r="A216" s="1" t="s">
        <v>129</v>
      </c>
      <c r="B216" s="1" t="s">
        <v>130</v>
      </c>
      <c r="C216" s="1">
        <v>2014</v>
      </c>
      <c r="D216" s="1" t="s">
        <v>15</v>
      </c>
      <c r="E216" s="1" t="s">
        <v>19</v>
      </c>
      <c r="F216" s="1" t="s">
        <v>131</v>
      </c>
      <c r="G216" s="1" t="s">
        <v>132</v>
      </c>
      <c r="H216" s="1" t="s">
        <v>19</v>
      </c>
      <c r="I216" s="1" t="s">
        <v>50</v>
      </c>
      <c r="J216" s="1" t="s">
        <v>51</v>
      </c>
      <c r="K216" s="1">
        <v>0</v>
      </c>
      <c r="L216" s="1">
        <v>139697</v>
      </c>
      <c r="M216" s="1">
        <v>157</v>
      </c>
    </row>
    <row r="217" spans="1:13" x14ac:dyDescent="0.3">
      <c r="A217" s="1" t="s">
        <v>129</v>
      </c>
      <c r="B217" s="1" t="s">
        <v>130</v>
      </c>
      <c r="C217" s="1">
        <v>2014</v>
      </c>
      <c r="D217" s="1" t="s">
        <v>15</v>
      </c>
      <c r="E217" s="1" t="s">
        <v>19</v>
      </c>
      <c r="F217" s="1" t="s">
        <v>131</v>
      </c>
      <c r="G217" s="1" t="s">
        <v>132</v>
      </c>
      <c r="H217" s="1" t="s">
        <v>19</v>
      </c>
      <c r="I217" s="1" t="s">
        <v>52</v>
      </c>
      <c r="J217" s="1" t="s">
        <v>53</v>
      </c>
      <c r="K217" s="1">
        <v>0</v>
      </c>
      <c r="L217" s="1">
        <v>-3406.3184999999999</v>
      </c>
      <c r="M217" s="1">
        <v>158</v>
      </c>
    </row>
    <row r="218" spans="1:13" x14ac:dyDescent="0.3">
      <c r="A218" s="1" t="s">
        <v>129</v>
      </c>
      <c r="B218" s="1" t="s">
        <v>130</v>
      </c>
      <c r="C218" s="1">
        <v>2014</v>
      </c>
      <c r="D218" s="1" t="s">
        <v>15</v>
      </c>
      <c r="E218" s="1" t="s">
        <v>19</v>
      </c>
      <c r="F218" s="1" t="s">
        <v>131</v>
      </c>
      <c r="G218" s="1" t="s">
        <v>132</v>
      </c>
      <c r="H218" s="1" t="s">
        <v>19</v>
      </c>
      <c r="I218" s="1" t="s">
        <v>30</v>
      </c>
      <c r="J218" s="1" t="s">
        <v>31</v>
      </c>
      <c r="K218" s="1">
        <v>0</v>
      </c>
      <c r="L218" s="1">
        <v>86083</v>
      </c>
      <c r="M218" s="1">
        <v>101</v>
      </c>
    </row>
    <row r="219" spans="1:13" x14ac:dyDescent="0.3">
      <c r="A219" s="1" t="s">
        <v>129</v>
      </c>
      <c r="B219" s="1" t="s">
        <v>130</v>
      </c>
      <c r="C219" s="1">
        <v>2014</v>
      </c>
      <c r="D219" s="1" t="s">
        <v>15</v>
      </c>
      <c r="E219" s="1" t="s">
        <v>19</v>
      </c>
      <c r="F219" s="1" t="s">
        <v>131</v>
      </c>
      <c r="G219" s="1" t="s">
        <v>132</v>
      </c>
      <c r="H219" s="1" t="s">
        <v>19</v>
      </c>
      <c r="I219" s="1" t="s">
        <v>54</v>
      </c>
      <c r="J219" s="1" t="s">
        <v>55</v>
      </c>
      <c r="K219" s="1">
        <v>0</v>
      </c>
      <c r="L219" s="1">
        <v>86083</v>
      </c>
      <c r="M219" s="1">
        <v>108</v>
      </c>
    </row>
    <row r="220" spans="1:13" x14ac:dyDescent="0.3">
      <c r="A220" s="1" t="s">
        <v>133</v>
      </c>
      <c r="B220" s="1" t="s">
        <v>134</v>
      </c>
      <c r="C220" s="1">
        <v>2014</v>
      </c>
      <c r="D220" s="1">
        <v>2014</v>
      </c>
      <c r="E220" s="1" t="s">
        <v>135</v>
      </c>
      <c r="F220" s="1" t="s">
        <v>87</v>
      </c>
      <c r="G220" s="1" t="s">
        <v>87</v>
      </c>
      <c r="H220" s="1" t="s">
        <v>19</v>
      </c>
      <c r="I220" s="1" t="s">
        <v>82</v>
      </c>
      <c r="J220" s="1" t="s">
        <v>83</v>
      </c>
      <c r="K220" s="1">
        <v>0</v>
      </c>
      <c r="L220" s="1">
        <v>3201</v>
      </c>
      <c r="M220" s="1">
        <v>135</v>
      </c>
    </row>
    <row r="221" spans="1:13" x14ac:dyDescent="0.3">
      <c r="A221" s="1" t="s">
        <v>133</v>
      </c>
      <c r="B221" s="1" t="s">
        <v>134</v>
      </c>
      <c r="C221" s="1">
        <v>2014</v>
      </c>
      <c r="D221" s="1">
        <v>2014</v>
      </c>
      <c r="E221" s="1" t="s">
        <v>135</v>
      </c>
      <c r="F221" s="1" t="s">
        <v>87</v>
      </c>
      <c r="G221" s="1" t="s">
        <v>87</v>
      </c>
      <c r="H221" s="1" t="s">
        <v>19</v>
      </c>
      <c r="I221" s="1" t="s">
        <v>38</v>
      </c>
      <c r="J221" s="1" t="s">
        <v>39</v>
      </c>
      <c r="K221" s="1">
        <v>0</v>
      </c>
      <c r="L221" s="1">
        <v>18388</v>
      </c>
      <c r="M221" s="1">
        <v>136</v>
      </c>
    </row>
    <row r="222" spans="1:13" x14ac:dyDescent="0.3">
      <c r="A222" s="1" t="s">
        <v>133</v>
      </c>
      <c r="B222" s="1" t="s">
        <v>134</v>
      </c>
      <c r="C222" s="1">
        <v>2014</v>
      </c>
      <c r="D222" s="1">
        <v>2014</v>
      </c>
      <c r="E222" s="1" t="s">
        <v>135</v>
      </c>
      <c r="F222" s="1" t="s">
        <v>87</v>
      </c>
      <c r="G222" s="1" t="s">
        <v>87</v>
      </c>
      <c r="H222" s="1" t="s">
        <v>19</v>
      </c>
      <c r="I222" s="1" t="s">
        <v>103</v>
      </c>
      <c r="J222" s="1" t="s">
        <v>104</v>
      </c>
      <c r="K222" s="1">
        <v>0</v>
      </c>
      <c r="L222" s="1">
        <v>1800</v>
      </c>
      <c r="M222" s="1">
        <v>149</v>
      </c>
    </row>
    <row r="223" spans="1:13" x14ac:dyDescent="0.3">
      <c r="A223" s="1" t="s">
        <v>133</v>
      </c>
      <c r="B223" s="1" t="s">
        <v>134</v>
      </c>
      <c r="C223" s="1">
        <v>2014</v>
      </c>
      <c r="D223" s="1">
        <v>2014</v>
      </c>
      <c r="E223" s="1" t="s">
        <v>135</v>
      </c>
      <c r="F223" s="1" t="s">
        <v>87</v>
      </c>
      <c r="G223" s="1" t="s">
        <v>87</v>
      </c>
      <c r="H223" s="1" t="s">
        <v>19</v>
      </c>
      <c r="I223" s="1" t="s">
        <v>42</v>
      </c>
      <c r="J223" s="1" t="s">
        <v>43</v>
      </c>
      <c r="K223" s="1">
        <v>0</v>
      </c>
      <c r="L223" s="1">
        <v>1800</v>
      </c>
      <c r="M223" s="1">
        <v>151</v>
      </c>
    </row>
    <row r="224" spans="1:13" x14ac:dyDescent="0.3">
      <c r="A224" s="1" t="s">
        <v>133</v>
      </c>
      <c r="B224" s="1" t="s">
        <v>134</v>
      </c>
      <c r="C224" s="1">
        <v>2014</v>
      </c>
      <c r="D224" s="1">
        <v>2014</v>
      </c>
      <c r="E224" s="1" t="s">
        <v>135</v>
      </c>
      <c r="F224" s="1" t="s">
        <v>87</v>
      </c>
      <c r="G224" s="1" t="s">
        <v>87</v>
      </c>
      <c r="H224" s="1" t="s">
        <v>19</v>
      </c>
      <c r="I224" s="1" t="s">
        <v>44</v>
      </c>
      <c r="J224" s="1" t="s">
        <v>45</v>
      </c>
      <c r="K224" s="1">
        <v>0</v>
      </c>
      <c r="L224" s="1">
        <v>28016.909899999999</v>
      </c>
      <c r="M224" s="1">
        <v>152</v>
      </c>
    </row>
    <row r="225" spans="1:13" x14ac:dyDescent="0.3">
      <c r="A225" s="1" t="s">
        <v>133</v>
      </c>
      <c r="B225" s="1" t="s">
        <v>134</v>
      </c>
      <c r="C225" s="1">
        <v>2014</v>
      </c>
      <c r="D225" s="1">
        <v>2014</v>
      </c>
      <c r="E225" s="1" t="s">
        <v>135</v>
      </c>
      <c r="F225" s="1" t="s">
        <v>87</v>
      </c>
      <c r="G225" s="1" t="s">
        <v>87</v>
      </c>
      <c r="H225" s="1" t="s">
        <v>19</v>
      </c>
      <c r="I225" s="1" t="s">
        <v>46</v>
      </c>
      <c r="J225" s="1" t="s">
        <v>47</v>
      </c>
      <c r="K225" s="1">
        <v>0</v>
      </c>
      <c r="L225" s="1">
        <v>157637.9099</v>
      </c>
      <c r="M225" s="1">
        <v>153</v>
      </c>
    </row>
    <row r="226" spans="1:13" x14ac:dyDescent="0.3">
      <c r="A226" s="1" t="s">
        <v>133</v>
      </c>
      <c r="B226" s="1" t="s">
        <v>134</v>
      </c>
      <c r="C226" s="1">
        <v>2014</v>
      </c>
      <c r="D226" s="1">
        <v>2014</v>
      </c>
      <c r="E226" s="1" t="s">
        <v>135</v>
      </c>
      <c r="F226" s="1" t="s">
        <v>87</v>
      </c>
      <c r="G226" s="1" t="s">
        <v>87</v>
      </c>
      <c r="H226" s="1" t="s">
        <v>19</v>
      </c>
      <c r="I226" s="1" t="s">
        <v>48</v>
      </c>
      <c r="J226" s="1" t="s">
        <v>49</v>
      </c>
      <c r="K226" s="1">
        <v>0</v>
      </c>
      <c r="L226" s="1">
        <v>157637.9099</v>
      </c>
      <c r="M226" s="1">
        <v>156</v>
      </c>
    </row>
    <row r="227" spans="1:13" x14ac:dyDescent="0.3">
      <c r="A227" s="1" t="s">
        <v>133</v>
      </c>
      <c r="B227" s="1" t="s">
        <v>134</v>
      </c>
      <c r="C227" s="1">
        <v>2014</v>
      </c>
      <c r="D227" s="1">
        <v>2014</v>
      </c>
      <c r="E227" s="1" t="s">
        <v>135</v>
      </c>
      <c r="F227" s="1" t="s">
        <v>87</v>
      </c>
      <c r="G227" s="1" t="s">
        <v>87</v>
      </c>
      <c r="H227" s="1" t="s">
        <v>19</v>
      </c>
      <c r="I227" s="1" t="s">
        <v>50</v>
      </c>
      <c r="J227" s="1" t="s">
        <v>51</v>
      </c>
      <c r="K227" s="1">
        <v>0</v>
      </c>
      <c r="L227" s="1">
        <v>138576</v>
      </c>
      <c r="M227" s="1">
        <v>157</v>
      </c>
    </row>
    <row r="228" spans="1:13" x14ac:dyDescent="0.3">
      <c r="A228" s="1" t="s">
        <v>133</v>
      </c>
      <c r="B228" s="1" t="s">
        <v>134</v>
      </c>
      <c r="C228" s="1">
        <v>2014</v>
      </c>
      <c r="D228" s="1">
        <v>2014</v>
      </c>
      <c r="E228" s="1" t="s">
        <v>135</v>
      </c>
      <c r="F228" s="1" t="s">
        <v>87</v>
      </c>
      <c r="G228" s="1" t="s">
        <v>87</v>
      </c>
      <c r="H228" s="1" t="s">
        <v>19</v>
      </c>
      <c r="I228" s="1" t="s">
        <v>52</v>
      </c>
      <c r="J228" s="1" t="s">
        <v>53</v>
      </c>
      <c r="K228" s="1">
        <v>0</v>
      </c>
      <c r="L228" s="1">
        <v>-19061.909899999999</v>
      </c>
      <c r="M228" s="1">
        <v>158</v>
      </c>
    </row>
    <row r="229" spans="1:13" x14ac:dyDescent="0.3">
      <c r="A229" s="1" t="s">
        <v>133</v>
      </c>
      <c r="B229" s="1" t="s">
        <v>134</v>
      </c>
      <c r="C229" s="1">
        <v>2014</v>
      </c>
      <c r="D229" s="1">
        <v>2014</v>
      </c>
      <c r="E229" s="1" t="s">
        <v>135</v>
      </c>
      <c r="F229" s="1" t="s">
        <v>87</v>
      </c>
      <c r="G229" s="1" t="s">
        <v>87</v>
      </c>
      <c r="H229" s="1" t="s">
        <v>19</v>
      </c>
      <c r="I229" s="1" t="s">
        <v>20</v>
      </c>
      <c r="J229" s="1" t="s">
        <v>21</v>
      </c>
      <c r="K229" s="1">
        <v>0</v>
      </c>
      <c r="L229" s="1">
        <v>15379</v>
      </c>
      <c r="M229" s="1">
        <v>110</v>
      </c>
    </row>
    <row r="230" spans="1:13" x14ac:dyDescent="0.3">
      <c r="A230" s="1" t="s">
        <v>133</v>
      </c>
      <c r="B230" s="1" t="s">
        <v>134</v>
      </c>
      <c r="C230" s="1">
        <v>2014</v>
      </c>
      <c r="D230" s="1">
        <v>2014</v>
      </c>
      <c r="E230" s="1" t="s">
        <v>135</v>
      </c>
      <c r="F230" s="1" t="s">
        <v>87</v>
      </c>
      <c r="G230" s="1" t="s">
        <v>87</v>
      </c>
      <c r="H230" s="1" t="s">
        <v>19</v>
      </c>
      <c r="I230" s="1" t="s">
        <v>22</v>
      </c>
      <c r="J230" s="1" t="s">
        <v>23</v>
      </c>
      <c r="K230" s="1">
        <v>0</v>
      </c>
      <c r="L230" s="1">
        <v>103400</v>
      </c>
      <c r="M230" s="1">
        <v>112</v>
      </c>
    </row>
    <row r="231" spans="1:13" x14ac:dyDescent="0.3">
      <c r="A231" s="1" t="s">
        <v>133</v>
      </c>
      <c r="B231" s="1" t="s">
        <v>134</v>
      </c>
      <c r="C231" s="1">
        <v>2014</v>
      </c>
      <c r="D231" s="1">
        <v>2014</v>
      </c>
      <c r="E231" s="1" t="s">
        <v>135</v>
      </c>
      <c r="F231" s="1" t="s">
        <v>87</v>
      </c>
      <c r="G231" s="1" t="s">
        <v>87</v>
      </c>
      <c r="H231" s="1" t="s">
        <v>19</v>
      </c>
      <c r="I231" s="1" t="s">
        <v>24</v>
      </c>
      <c r="J231" s="1" t="s">
        <v>25</v>
      </c>
      <c r="K231" s="1">
        <v>0</v>
      </c>
      <c r="L231" s="1">
        <v>1645</v>
      </c>
      <c r="M231" s="1">
        <v>114</v>
      </c>
    </row>
    <row r="232" spans="1:13" x14ac:dyDescent="0.3">
      <c r="A232" s="1" t="s">
        <v>133</v>
      </c>
      <c r="B232" s="1" t="s">
        <v>134</v>
      </c>
      <c r="C232" s="1">
        <v>2014</v>
      </c>
      <c r="D232" s="1">
        <v>2014</v>
      </c>
      <c r="E232" s="1" t="s">
        <v>135</v>
      </c>
      <c r="F232" s="1" t="s">
        <v>87</v>
      </c>
      <c r="G232" s="1" t="s">
        <v>87</v>
      </c>
      <c r="H232" s="1" t="s">
        <v>19</v>
      </c>
      <c r="I232" s="1" t="s">
        <v>26</v>
      </c>
      <c r="J232" s="1" t="s">
        <v>27</v>
      </c>
      <c r="K232" s="1">
        <v>0</v>
      </c>
      <c r="L232" s="1">
        <v>4285</v>
      </c>
      <c r="M232" s="1">
        <v>115</v>
      </c>
    </row>
    <row r="233" spans="1:13" x14ac:dyDescent="0.3">
      <c r="A233" s="1" t="s">
        <v>133</v>
      </c>
      <c r="B233" s="1" t="s">
        <v>134</v>
      </c>
      <c r="C233" s="1">
        <v>2014</v>
      </c>
      <c r="D233" s="1">
        <v>2014</v>
      </c>
      <c r="E233" s="1" t="s">
        <v>135</v>
      </c>
      <c r="F233" s="1" t="s">
        <v>87</v>
      </c>
      <c r="G233" s="1" t="s">
        <v>87</v>
      </c>
      <c r="H233" s="1" t="s">
        <v>19</v>
      </c>
      <c r="I233" s="1" t="s">
        <v>76</v>
      </c>
      <c r="J233" s="1" t="s">
        <v>77</v>
      </c>
      <c r="K233" s="1">
        <v>0</v>
      </c>
      <c r="L233" s="1">
        <v>103</v>
      </c>
      <c r="M233" s="1">
        <v>116</v>
      </c>
    </row>
    <row r="234" spans="1:13" x14ac:dyDescent="0.3">
      <c r="A234" s="1" t="s">
        <v>133</v>
      </c>
      <c r="B234" s="1" t="s">
        <v>134</v>
      </c>
      <c r="C234" s="1">
        <v>2014</v>
      </c>
      <c r="D234" s="1">
        <v>2014</v>
      </c>
      <c r="E234" s="1" t="s">
        <v>135</v>
      </c>
      <c r="F234" s="1" t="s">
        <v>87</v>
      </c>
      <c r="G234" s="1" t="s">
        <v>87</v>
      </c>
      <c r="H234" s="1" t="s">
        <v>19</v>
      </c>
      <c r="I234" s="1" t="s">
        <v>28</v>
      </c>
      <c r="J234" s="1" t="s">
        <v>29</v>
      </c>
      <c r="K234" s="1">
        <v>0</v>
      </c>
      <c r="L234" s="1">
        <v>6033</v>
      </c>
      <c r="M234" s="1">
        <v>117</v>
      </c>
    </row>
    <row r="235" spans="1:13" x14ac:dyDescent="0.3">
      <c r="A235" s="1" t="s">
        <v>133</v>
      </c>
      <c r="B235" s="1" t="s">
        <v>134</v>
      </c>
      <c r="C235" s="1">
        <v>2014</v>
      </c>
      <c r="D235" s="1">
        <v>2014</v>
      </c>
      <c r="E235" s="1" t="s">
        <v>135</v>
      </c>
      <c r="F235" s="1" t="s">
        <v>87</v>
      </c>
      <c r="G235" s="1" t="s">
        <v>87</v>
      </c>
      <c r="H235" s="1" t="s">
        <v>19</v>
      </c>
      <c r="I235" s="1" t="s">
        <v>89</v>
      </c>
      <c r="J235" s="1" t="s">
        <v>90</v>
      </c>
      <c r="K235" s="1">
        <v>0</v>
      </c>
      <c r="L235" s="1">
        <v>1134</v>
      </c>
      <c r="M235" s="1">
        <v>118</v>
      </c>
    </row>
    <row r="236" spans="1:13" x14ac:dyDescent="0.3">
      <c r="A236" s="1" t="s">
        <v>133</v>
      </c>
      <c r="B236" s="1" t="s">
        <v>134</v>
      </c>
      <c r="C236" s="1">
        <v>2014</v>
      </c>
      <c r="D236" s="1">
        <v>2014</v>
      </c>
      <c r="E236" s="1" t="s">
        <v>135</v>
      </c>
      <c r="F236" s="1" t="s">
        <v>87</v>
      </c>
      <c r="G236" s="1" t="s">
        <v>87</v>
      </c>
      <c r="H236" s="1" t="s">
        <v>19</v>
      </c>
      <c r="I236" s="1" t="s">
        <v>30</v>
      </c>
      <c r="J236" s="1" t="s">
        <v>31</v>
      </c>
      <c r="K236" s="1">
        <v>0</v>
      </c>
      <c r="L236" s="1">
        <v>79901</v>
      </c>
      <c r="M236" s="1">
        <v>101</v>
      </c>
    </row>
    <row r="237" spans="1:13" x14ac:dyDescent="0.3">
      <c r="A237" s="1" t="s">
        <v>133</v>
      </c>
      <c r="B237" s="1" t="s">
        <v>134</v>
      </c>
      <c r="C237" s="1">
        <v>2014</v>
      </c>
      <c r="D237" s="1">
        <v>2014</v>
      </c>
      <c r="E237" s="1" t="s">
        <v>135</v>
      </c>
      <c r="F237" s="1" t="s">
        <v>87</v>
      </c>
      <c r="G237" s="1" t="s">
        <v>87</v>
      </c>
      <c r="H237" s="1" t="s">
        <v>19</v>
      </c>
      <c r="I237" s="1" t="s">
        <v>32</v>
      </c>
      <c r="J237" s="1" t="s">
        <v>33</v>
      </c>
      <c r="K237" s="1">
        <v>0</v>
      </c>
      <c r="L237" s="1">
        <v>583</v>
      </c>
      <c r="M237" s="1">
        <v>122</v>
      </c>
    </row>
    <row r="238" spans="1:13" x14ac:dyDescent="0.3">
      <c r="A238" s="1" t="s">
        <v>133</v>
      </c>
      <c r="B238" s="1" t="s">
        <v>134</v>
      </c>
      <c r="C238" s="1">
        <v>2014</v>
      </c>
      <c r="D238" s="1">
        <v>2014</v>
      </c>
      <c r="E238" s="1" t="s">
        <v>135</v>
      </c>
      <c r="F238" s="1" t="s">
        <v>87</v>
      </c>
      <c r="G238" s="1" t="s">
        <v>87</v>
      </c>
      <c r="H238" s="1" t="s">
        <v>19</v>
      </c>
      <c r="I238" s="1" t="s">
        <v>34</v>
      </c>
      <c r="J238" s="1" t="s">
        <v>35</v>
      </c>
      <c r="K238" s="1">
        <v>0</v>
      </c>
      <c r="L238" s="1">
        <v>443</v>
      </c>
      <c r="M238" s="1">
        <v>123</v>
      </c>
    </row>
    <row r="239" spans="1:13" x14ac:dyDescent="0.3">
      <c r="A239" s="1" t="s">
        <v>133</v>
      </c>
      <c r="B239" s="1" t="s">
        <v>134</v>
      </c>
      <c r="C239" s="1">
        <v>2014</v>
      </c>
      <c r="D239" s="1">
        <v>2014</v>
      </c>
      <c r="E239" s="1" t="s">
        <v>135</v>
      </c>
      <c r="F239" s="1" t="s">
        <v>87</v>
      </c>
      <c r="G239" s="1" t="s">
        <v>87</v>
      </c>
      <c r="H239" s="1" t="s">
        <v>19</v>
      </c>
      <c r="I239" s="1" t="s">
        <v>63</v>
      </c>
      <c r="J239" s="1" t="s">
        <v>64</v>
      </c>
      <c r="K239" s="1">
        <v>0</v>
      </c>
      <c r="L239" s="1">
        <v>75</v>
      </c>
      <c r="M239" s="1">
        <v>124</v>
      </c>
    </row>
    <row r="240" spans="1:13" x14ac:dyDescent="0.3">
      <c r="A240" s="1" t="s">
        <v>133</v>
      </c>
      <c r="B240" s="1" t="s">
        <v>134</v>
      </c>
      <c r="C240" s="1">
        <v>2014</v>
      </c>
      <c r="D240" s="1">
        <v>2014</v>
      </c>
      <c r="E240" s="1" t="s">
        <v>135</v>
      </c>
      <c r="F240" s="1" t="s">
        <v>87</v>
      </c>
      <c r="G240" s="1" t="s">
        <v>87</v>
      </c>
      <c r="H240" s="1" t="s">
        <v>19</v>
      </c>
      <c r="I240" s="1" t="s">
        <v>136</v>
      </c>
      <c r="J240" s="1" t="s">
        <v>137</v>
      </c>
      <c r="K240" s="1">
        <v>0</v>
      </c>
      <c r="L240" s="1">
        <v>6878</v>
      </c>
      <c r="M240" s="1">
        <v>126</v>
      </c>
    </row>
    <row r="241" spans="1:13" x14ac:dyDescent="0.3">
      <c r="A241" s="1" t="s">
        <v>133</v>
      </c>
      <c r="B241" s="1" t="s">
        <v>134</v>
      </c>
      <c r="C241" s="1">
        <v>2014</v>
      </c>
      <c r="D241" s="1">
        <v>2014</v>
      </c>
      <c r="E241" s="1" t="s">
        <v>135</v>
      </c>
      <c r="F241" s="1" t="s">
        <v>87</v>
      </c>
      <c r="G241" s="1" t="s">
        <v>87</v>
      </c>
      <c r="H241" s="1" t="s">
        <v>19</v>
      </c>
      <c r="I241" s="1" t="s">
        <v>138</v>
      </c>
      <c r="J241" s="1" t="s">
        <v>139</v>
      </c>
      <c r="K241" s="1">
        <v>0</v>
      </c>
      <c r="L241" s="1">
        <v>1175</v>
      </c>
      <c r="M241" s="1">
        <v>127</v>
      </c>
    </row>
    <row r="242" spans="1:13" x14ac:dyDescent="0.3">
      <c r="A242" s="1" t="s">
        <v>133</v>
      </c>
      <c r="B242" s="1" t="s">
        <v>134</v>
      </c>
      <c r="C242" s="1">
        <v>2014</v>
      </c>
      <c r="D242" s="1">
        <v>2014</v>
      </c>
      <c r="E242" s="1" t="s">
        <v>135</v>
      </c>
      <c r="F242" s="1" t="s">
        <v>87</v>
      </c>
      <c r="G242" s="1" t="s">
        <v>87</v>
      </c>
      <c r="H242" s="1" t="s">
        <v>19</v>
      </c>
      <c r="I242" s="1" t="s">
        <v>140</v>
      </c>
      <c r="J242" s="1" t="s">
        <v>141</v>
      </c>
      <c r="K242" s="1">
        <v>0</v>
      </c>
      <c r="L242" s="1">
        <v>1301</v>
      </c>
      <c r="M242" s="1">
        <v>131</v>
      </c>
    </row>
    <row r="243" spans="1:13" x14ac:dyDescent="0.3">
      <c r="A243" s="1" t="s">
        <v>133</v>
      </c>
      <c r="B243" s="1" t="s">
        <v>134</v>
      </c>
      <c r="C243" s="1">
        <v>2014</v>
      </c>
      <c r="D243" s="1">
        <v>2014</v>
      </c>
      <c r="E243" s="1" t="s">
        <v>135</v>
      </c>
      <c r="F243" s="1" t="s">
        <v>87</v>
      </c>
      <c r="G243" s="1" t="s">
        <v>87</v>
      </c>
      <c r="H243" s="1" t="s">
        <v>19</v>
      </c>
      <c r="I243" s="1" t="s">
        <v>36</v>
      </c>
      <c r="J243" s="1" t="s">
        <v>37</v>
      </c>
      <c r="K243" s="1">
        <v>0</v>
      </c>
      <c r="L243" s="1">
        <v>3598</v>
      </c>
      <c r="M243" s="1">
        <v>133</v>
      </c>
    </row>
    <row r="244" spans="1:13" x14ac:dyDescent="0.3">
      <c r="A244" s="1" t="s">
        <v>133</v>
      </c>
      <c r="B244" s="1" t="s">
        <v>134</v>
      </c>
      <c r="C244" s="1">
        <v>2014</v>
      </c>
      <c r="D244" s="1">
        <v>2014</v>
      </c>
      <c r="E244" s="1" t="s">
        <v>135</v>
      </c>
      <c r="F244" s="1" t="s">
        <v>87</v>
      </c>
      <c r="G244" s="1" t="s">
        <v>87</v>
      </c>
      <c r="H244" s="1" t="s">
        <v>19</v>
      </c>
      <c r="I244" s="1" t="s">
        <v>54</v>
      </c>
      <c r="J244" s="1" t="s">
        <v>55</v>
      </c>
      <c r="K244" s="1">
        <v>0</v>
      </c>
      <c r="L244" s="1">
        <v>79901</v>
      </c>
      <c r="M244" s="1">
        <v>108</v>
      </c>
    </row>
    <row r="245" spans="1:13" x14ac:dyDescent="0.3">
      <c r="A245" s="1" t="s">
        <v>133</v>
      </c>
      <c r="B245" s="1" t="s">
        <v>134</v>
      </c>
      <c r="C245" s="1">
        <v>2014</v>
      </c>
      <c r="D245" s="1">
        <v>2014</v>
      </c>
      <c r="E245" s="1" t="s">
        <v>135</v>
      </c>
      <c r="F245" s="1" t="s">
        <v>87</v>
      </c>
      <c r="G245" s="1" t="s">
        <v>87</v>
      </c>
      <c r="H245" s="1" t="s">
        <v>19</v>
      </c>
      <c r="I245" s="1" t="s">
        <v>56</v>
      </c>
      <c r="J245" s="1" t="s">
        <v>57</v>
      </c>
      <c r="K245" s="1">
        <v>0</v>
      </c>
      <c r="L245" s="1">
        <v>8120</v>
      </c>
      <c r="M245" s="1">
        <v>109</v>
      </c>
    </row>
    <row r="246" spans="1:13" x14ac:dyDescent="0.3">
      <c r="A246" s="1" t="s">
        <v>142</v>
      </c>
      <c r="B246" s="1" t="s">
        <v>143</v>
      </c>
      <c r="C246" s="1">
        <v>2014</v>
      </c>
      <c r="D246" s="1">
        <v>2014</v>
      </c>
      <c r="E246" s="1" t="s">
        <v>144</v>
      </c>
      <c r="F246" s="1" t="s">
        <v>145</v>
      </c>
      <c r="G246" s="1" t="s">
        <v>146</v>
      </c>
      <c r="H246" s="1" t="s">
        <v>19</v>
      </c>
      <c r="I246" s="1" t="s">
        <v>20</v>
      </c>
      <c r="J246" s="1" t="s">
        <v>21</v>
      </c>
      <c r="K246" s="1">
        <v>0</v>
      </c>
      <c r="L246" s="1">
        <v>9159.7199999999993</v>
      </c>
      <c r="M246" s="1">
        <v>110</v>
      </c>
    </row>
    <row r="247" spans="1:13" x14ac:dyDescent="0.3">
      <c r="A247" s="1" t="s">
        <v>142</v>
      </c>
      <c r="B247" s="1" t="s">
        <v>143</v>
      </c>
      <c r="C247" s="1">
        <v>2014</v>
      </c>
      <c r="D247" s="1">
        <v>2014</v>
      </c>
      <c r="E247" s="1" t="s">
        <v>144</v>
      </c>
      <c r="F247" s="1" t="s">
        <v>145</v>
      </c>
      <c r="G247" s="1" t="s">
        <v>146</v>
      </c>
      <c r="H247" s="1" t="s">
        <v>19</v>
      </c>
      <c r="I247" s="1" t="s">
        <v>110</v>
      </c>
      <c r="J247" s="1" t="s">
        <v>111</v>
      </c>
      <c r="K247" s="1">
        <v>0</v>
      </c>
      <c r="L247" s="1">
        <v>-21</v>
      </c>
      <c r="M247" s="1">
        <v>111</v>
      </c>
    </row>
    <row r="248" spans="1:13" x14ac:dyDescent="0.3">
      <c r="A248" s="1" t="s">
        <v>142</v>
      </c>
      <c r="B248" s="1" t="s">
        <v>143</v>
      </c>
      <c r="C248" s="1">
        <v>2014</v>
      </c>
      <c r="D248" s="1">
        <v>2014</v>
      </c>
      <c r="E248" s="1" t="s">
        <v>144</v>
      </c>
      <c r="F248" s="1" t="s">
        <v>145</v>
      </c>
      <c r="G248" s="1" t="s">
        <v>146</v>
      </c>
      <c r="H248" s="1" t="s">
        <v>19</v>
      </c>
      <c r="I248" s="1" t="s">
        <v>22</v>
      </c>
      <c r="J248" s="1" t="s">
        <v>23</v>
      </c>
      <c r="K248" s="1">
        <v>0</v>
      </c>
      <c r="L248" s="1">
        <v>91420.15</v>
      </c>
      <c r="M248" s="1">
        <v>112</v>
      </c>
    </row>
    <row r="249" spans="1:13" x14ac:dyDescent="0.3">
      <c r="A249" s="1" t="s">
        <v>142</v>
      </c>
      <c r="B249" s="1" t="s">
        <v>143</v>
      </c>
      <c r="C249" s="1">
        <v>2014</v>
      </c>
      <c r="D249" s="1">
        <v>2014</v>
      </c>
      <c r="E249" s="1" t="s">
        <v>144</v>
      </c>
      <c r="F249" s="1" t="s">
        <v>145</v>
      </c>
      <c r="G249" s="1" t="s">
        <v>146</v>
      </c>
      <c r="H249" s="1" t="s">
        <v>19</v>
      </c>
      <c r="I249" s="1" t="s">
        <v>74</v>
      </c>
      <c r="J249" s="1" t="s">
        <v>75</v>
      </c>
      <c r="K249" s="1">
        <v>0</v>
      </c>
      <c r="L249" s="1">
        <v>7800</v>
      </c>
      <c r="M249" s="1">
        <v>113</v>
      </c>
    </row>
    <row r="250" spans="1:13" x14ac:dyDescent="0.3">
      <c r="A250" s="1" t="s">
        <v>142</v>
      </c>
      <c r="B250" s="1" t="s">
        <v>143</v>
      </c>
      <c r="C250" s="1">
        <v>2014</v>
      </c>
      <c r="D250" s="1">
        <v>2014</v>
      </c>
      <c r="E250" s="1" t="s">
        <v>144</v>
      </c>
      <c r="F250" s="1" t="s">
        <v>145</v>
      </c>
      <c r="G250" s="1" t="s">
        <v>146</v>
      </c>
      <c r="H250" s="1" t="s">
        <v>19</v>
      </c>
      <c r="I250" s="1" t="s">
        <v>26</v>
      </c>
      <c r="J250" s="1" t="s">
        <v>27</v>
      </c>
      <c r="K250" s="1">
        <v>0</v>
      </c>
      <c r="L250" s="1">
        <v>1423.42</v>
      </c>
      <c r="M250" s="1">
        <v>115</v>
      </c>
    </row>
    <row r="251" spans="1:13" x14ac:dyDescent="0.3">
      <c r="A251" s="1" t="s">
        <v>142</v>
      </c>
      <c r="B251" s="1" t="s">
        <v>143</v>
      </c>
      <c r="C251" s="1">
        <v>2014</v>
      </c>
      <c r="D251" s="1">
        <v>2014</v>
      </c>
      <c r="E251" s="1" t="s">
        <v>144</v>
      </c>
      <c r="F251" s="1" t="s">
        <v>145</v>
      </c>
      <c r="G251" s="1" t="s">
        <v>146</v>
      </c>
      <c r="H251" s="1" t="s">
        <v>19</v>
      </c>
      <c r="I251" s="1" t="s">
        <v>28</v>
      </c>
      <c r="J251" s="1" t="s">
        <v>29</v>
      </c>
      <c r="K251" s="1">
        <v>0</v>
      </c>
      <c r="L251" s="1">
        <v>9223.42</v>
      </c>
      <c r="M251" s="1">
        <v>117</v>
      </c>
    </row>
    <row r="252" spans="1:13" x14ac:dyDescent="0.3">
      <c r="A252" s="1" t="s">
        <v>142</v>
      </c>
      <c r="B252" s="1" t="s">
        <v>143</v>
      </c>
      <c r="C252" s="1">
        <v>2014</v>
      </c>
      <c r="D252" s="1">
        <v>2014</v>
      </c>
      <c r="E252" s="1" t="s">
        <v>144</v>
      </c>
      <c r="F252" s="1" t="s">
        <v>145</v>
      </c>
      <c r="G252" s="1" t="s">
        <v>146</v>
      </c>
      <c r="H252" s="1" t="s">
        <v>19</v>
      </c>
      <c r="I252" s="1" t="s">
        <v>89</v>
      </c>
      <c r="J252" s="1" t="s">
        <v>90</v>
      </c>
      <c r="K252" s="1">
        <v>0</v>
      </c>
      <c r="L252" s="1">
        <v>3800</v>
      </c>
      <c r="M252" s="1">
        <v>118</v>
      </c>
    </row>
    <row r="253" spans="1:13" x14ac:dyDescent="0.3">
      <c r="A253" s="1" t="s">
        <v>142</v>
      </c>
      <c r="B253" s="1" t="s">
        <v>143</v>
      </c>
      <c r="C253" s="1">
        <v>2014</v>
      </c>
      <c r="D253" s="1">
        <v>2014</v>
      </c>
      <c r="E253" s="1" t="s">
        <v>144</v>
      </c>
      <c r="F253" s="1" t="s">
        <v>145</v>
      </c>
      <c r="G253" s="1" t="s">
        <v>146</v>
      </c>
      <c r="H253" s="1" t="s">
        <v>19</v>
      </c>
      <c r="I253" s="1" t="s">
        <v>32</v>
      </c>
      <c r="J253" s="1" t="s">
        <v>33</v>
      </c>
      <c r="K253" s="1">
        <v>0</v>
      </c>
      <c r="L253" s="1">
        <v>1100</v>
      </c>
      <c r="M253" s="1">
        <v>122</v>
      </c>
    </row>
    <row r="254" spans="1:13" x14ac:dyDescent="0.3">
      <c r="A254" s="1" t="s">
        <v>142</v>
      </c>
      <c r="B254" s="1" t="s">
        <v>143</v>
      </c>
      <c r="C254" s="1">
        <v>2014</v>
      </c>
      <c r="D254" s="1">
        <v>2014</v>
      </c>
      <c r="E254" s="1" t="s">
        <v>144</v>
      </c>
      <c r="F254" s="1" t="s">
        <v>145</v>
      </c>
      <c r="G254" s="1" t="s">
        <v>146</v>
      </c>
      <c r="H254" s="1" t="s">
        <v>19</v>
      </c>
      <c r="I254" s="1" t="s">
        <v>34</v>
      </c>
      <c r="J254" s="1" t="s">
        <v>35</v>
      </c>
      <c r="K254" s="1">
        <v>0</v>
      </c>
      <c r="L254" s="1">
        <v>1453.8</v>
      </c>
      <c r="M254" s="1">
        <v>123</v>
      </c>
    </row>
    <row r="255" spans="1:13" x14ac:dyDescent="0.3">
      <c r="A255" s="1" t="s">
        <v>142</v>
      </c>
      <c r="B255" s="1" t="s">
        <v>143</v>
      </c>
      <c r="C255" s="1">
        <v>2014</v>
      </c>
      <c r="D255" s="1">
        <v>2014</v>
      </c>
      <c r="E255" s="1" t="s">
        <v>144</v>
      </c>
      <c r="F255" s="1" t="s">
        <v>145</v>
      </c>
      <c r="G255" s="1" t="s">
        <v>146</v>
      </c>
      <c r="H255" s="1" t="s">
        <v>19</v>
      </c>
      <c r="I255" s="1" t="s">
        <v>63</v>
      </c>
      <c r="J255" s="1" t="s">
        <v>64</v>
      </c>
      <c r="K255" s="1">
        <v>0</v>
      </c>
      <c r="L255" s="1">
        <v>1343.11</v>
      </c>
      <c r="M255" s="1">
        <v>124</v>
      </c>
    </row>
    <row r="256" spans="1:13" x14ac:dyDescent="0.3">
      <c r="A256" s="1" t="s">
        <v>142</v>
      </c>
      <c r="B256" s="1" t="s">
        <v>143</v>
      </c>
      <c r="C256" s="1">
        <v>2014</v>
      </c>
      <c r="D256" s="1">
        <v>2014</v>
      </c>
      <c r="E256" s="1" t="s">
        <v>144</v>
      </c>
      <c r="F256" s="1" t="s">
        <v>145</v>
      </c>
      <c r="G256" s="1" t="s">
        <v>146</v>
      </c>
      <c r="H256" s="1" t="s">
        <v>19</v>
      </c>
      <c r="I256" s="1" t="s">
        <v>147</v>
      </c>
      <c r="J256" s="1" t="s">
        <v>148</v>
      </c>
      <c r="K256" s="1">
        <v>0</v>
      </c>
      <c r="L256" s="1">
        <v>65</v>
      </c>
      <c r="M256" s="1">
        <v>128</v>
      </c>
    </row>
    <row r="257" spans="1:13" x14ac:dyDescent="0.3">
      <c r="A257" s="1" t="s">
        <v>142</v>
      </c>
      <c r="B257" s="1" t="s">
        <v>143</v>
      </c>
      <c r="C257" s="1">
        <v>2014</v>
      </c>
      <c r="D257" s="1">
        <v>2014</v>
      </c>
      <c r="E257" s="1" t="s">
        <v>144</v>
      </c>
      <c r="F257" s="1" t="s">
        <v>145</v>
      </c>
      <c r="G257" s="1" t="s">
        <v>146</v>
      </c>
      <c r="H257" s="1" t="s">
        <v>19</v>
      </c>
      <c r="I257" s="1" t="s">
        <v>149</v>
      </c>
      <c r="J257" s="1" t="s">
        <v>150</v>
      </c>
      <c r="K257" s="1">
        <v>0</v>
      </c>
      <c r="L257" s="1">
        <v>50</v>
      </c>
      <c r="M257" s="1">
        <v>129</v>
      </c>
    </row>
    <row r="258" spans="1:13" x14ac:dyDescent="0.3">
      <c r="A258" s="1" t="s">
        <v>142</v>
      </c>
      <c r="B258" s="1" t="s">
        <v>143</v>
      </c>
      <c r="C258" s="1">
        <v>2014</v>
      </c>
      <c r="D258" s="1">
        <v>2014</v>
      </c>
      <c r="E258" s="1" t="s">
        <v>144</v>
      </c>
      <c r="F258" s="1" t="s">
        <v>145</v>
      </c>
      <c r="G258" s="1" t="s">
        <v>146</v>
      </c>
      <c r="H258" s="1" t="s">
        <v>19</v>
      </c>
      <c r="I258" s="1" t="s">
        <v>36</v>
      </c>
      <c r="J258" s="1" t="s">
        <v>37</v>
      </c>
      <c r="K258" s="1">
        <v>0</v>
      </c>
      <c r="L258" s="1">
        <v>5168.87</v>
      </c>
      <c r="M258" s="1">
        <v>133</v>
      </c>
    </row>
    <row r="259" spans="1:13" x14ac:dyDescent="0.3">
      <c r="A259" s="1" t="s">
        <v>142</v>
      </c>
      <c r="B259" s="1" t="s">
        <v>143</v>
      </c>
      <c r="C259" s="1">
        <v>2014</v>
      </c>
      <c r="D259" s="1">
        <v>2014</v>
      </c>
      <c r="E259" s="1" t="s">
        <v>144</v>
      </c>
      <c r="F259" s="1" t="s">
        <v>145</v>
      </c>
      <c r="G259" s="1" t="s">
        <v>146</v>
      </c>
      <c r="H259" s="1" t="s">
        <v>19</v>
      </c>
      <c r="I259" s="1" t="s">
        <v>38</v>
      </c>
      <c r="J259" s="1" t="s">
        <v>39</v>
      </c>
      <c r="K259" s="1">
        <v>0</v>
      </c>
      <c r="L259" s="1">
        <v>12980.78</v>
      </c>
      <c r="M259" s="1">
        <v>136</v>
      </c>
    </row>
    <row r="260" spans="1:13" x14ac:dyDescent="0.3">
      <c r="A260" s="1" t="s">
        <v>142</v>
      </c>
      <c r="B260" s="1" t="s">
        <v>143</v>
      </c>
      <c r="C260" s="1">
        <v>2014</v>
      </c>
      <c r="D260" s="1">
        <v>2014</v>
      </c>
      <c r="E260" s="1" t="s">
        <v>144</v>
      </c>
      <c r="F260" s="1" t="s">
        <v>145</v>
      </c>
      <c r="G260" s="1" t="s">
        <v>146</v>
      </c>
      <c r="H260" s="1" t="s">
        <v>19</v>
      </c>
      <c r="I260" s="1" t="s">
        <v>91</v>
      </c>
      <c r="J260" s="1" t="s">
        <v>92</v>
      </c>
      <c r="K260" s="1">
        <v>0</v>
      </c>
      <c r="L260" s="1">
        <v>529.44000000000005</v>
      </c>
      <c r="M260" s="1">
        <v>143</v>
      </c>
    </row>
    <row r="261" spans="1:13" x14ac:dyDescent="0.3">
      <c r="A261" s="1" t="s">
        <v>142</v>
      </c>
      <c r="B261" s="1" t="s">
        <v>143</v>
      </c>
      <c r="C261" s="1">
        <v>2014</v>
      </c>
      <c r="D261" s="1">
        <v>2014</v>
      </c>
      <c r="E261" s="1" t="s">
        <v>144</v>
      </c>
      <c r="F261" s="1" t="s">
        <v>145</v>
      </c>
      <c r="G261" s="1" t="s">
        <v>146</v>
      </c>
      <c r="H261" s="1" t="s">
        <v>19</v>
      </c>
      <c r="I261" s="1" t="s">
        <v>40</v>
      </c>
      <c r="J261" s="1" t="s">
        <v>41</v>
      </c>
      <c r="K261" s="1">
        <v>0</v>
      </c>
      <c r="L261" s="1">
        <v>3803.44</v>
      </c>
      <c r="M261" s="1">
        <v>148</v>
      </c>
    </row>
    <row r="262" spans="1:13" x14ac:dyDescent="0.3">
      <c r="A262" s="1" t="s">
        <v>142</v>
      </c>
      <c r="B262" s="1" t="s">
        <v>143</v>
      </c>
      <c r="C262" s="1">
        <v>2014</v>
      </c>
      <c r="D262" s="1">
        <v>2014</v>
      </c>
      <c r="E262" s="1" t="s">
        <v>144</v>
      </c>
      <c r="F262" s="1" t="s">
        <v>145</v>
      </c>
      <c r="G262" s="1" t="s">
        <v>146</v>
      </c>
      <c r="H262" s="1" t="s">
        <v>19</v>
      </c>
      <c r="I262" s="1" t="s">
        <v>42</v>
      </c>
      <c r="J262" s="1" t="s">
        <v>43</v>
      </c>
      <c r="K262" s="1">
        <v>0</v>
      </c>
      <c r="L262" s="1">
        <v>4332.88</v>
      </c>
      <c r="M262" s="1">
        <v>151</v>
      </c>
    </row>
    <row r="263" spans="1:13" x14ac:dyDescent="0.3">
      <c r="A263" s="1" t="s">
        <v>142</v>
      </c>
      <c r="B263" s="1" t="s">
        <v>143</v>
      </c>
      <c r="C263" s="1">
        <v>2014</v>
      </c>
      <c r="D263" s="1">
        <v>2014</v>
      </c>
      <c r="E263" s="1" t="s">
        <v>144</v>
      </c>
      <c r="F263" s="1" t="s">
        <v>145</v>
      </c>
      <c r="G263" s="1" t="s">
        <v>146</v>
      </c>
      <c r="H263" s="1" t="s">
        <v>19</v>
      </c>
      <c r="I263" s="1" t="s">
        <v>44</v>
      </c>
      <c r="J263" s="1" t="s">
        <v>45</v>
      </c>
      <c r="K263" s="1">
        <v>0</v>
      </c>
      <c r="L263" s="1">
        <v>14134.9377</v>
      </c>
      <c r="M263" s="1">
        <v>152</v>
      </c>
    </row>
    <row r="264" spans="1:13" x14ac:dyDescent="0.3">
      <c r="A264" s="1" t="s">
        <v>142</v>
      </c>
      <c r="B264" s="1" t="s">
        <v>143</v>
      </c>
      <c r="C264" s="1">
        <v>2014</v>
      </c>
      <c r="D264" s="1">
        <v>2014</v>
      </c>
      <c r="E264" s="1" t="s">
        <v>144</v>
      </c>
      <c r="F264" s="1" t="s">
        <v>145</v>
      </c>
      <c r="G264" s="1" t="s">
        <v>146</v>
      </c>
      <c r="H264" s="1" t="s">
        <v>19</v>
      </c>
      <c r="I264" s="1" t="s">
        <v>46</v>
      </c>
      <c r="J264" s="1" t="s">
        <v>47</v>
      </c>
      <c r="K264" s="1">
        <v>0</v>
      </c>
      <c r="L264" s="1">
        <v>132092.16769999999</v>
      </c>
      <c r="M264" s="1">
        <v>153</v>
      </c>
    </row>
    <row r="265" spans="1:13" x14ac:dyDescent="0.3">
      <c r="A265" s="1" t="s">
        <v>142</v>
      </c>
      <c r="B265" s="1" t="s">
        <v>143</v>
      </c>
      <c r="C265" s="1">
        <v>2014</v>
      </c>
      <c r="D265" s="1">
        <v>2014</v>
      </c>
      <c r="E265" s="1" t="s">
        <v>144</v>
      </c>
      <c r="F265" s="1" t="s">
        <v>145</v>
      </c>
      <c r="G265" s="1" t="s">
        <v>146</v>
      </c>
      <c r="H265" s="1" t="s">
        <v>19</v>
      </c>
      <c r="I265" s="1" t="s">
        <v>48</v>
      </c>
      <c r="J265" s="1" t="s">
        <v>49</v>
      </c>
      <c r="K265" s="1">
        <v>0</v>
      </c>
      <c r="L265" s="1">
        <v>132092.16769999999</v>
      </c>
      <c r="M265" s="1">
        <v>156</v>
      </c>
    </row>
    <row r="266" spans="1:13" x14ac:dyDescent="0.3">
      <c r="A266" s="1" t="s">
        <v>142</v>
      </c>
      <c r="B266" s="1" t="s">
        <v>143</v>
      </c>
      <c r="C266" s="1">
        <v>2014</v>
      </c>
      <c r="D266" s="1">
        <v>2014</v>
      </c>
      <c r="E266" s="1" t="s">
        <v>144</v>
      </c>
      <c r="F266" s="1" t="s">
        <v>145</v>
      </c>
      <c r="G266" s="1" t="s">
        <v>146</v>
      </c>
      <c r="H266" s="1" t="s">
        <v>19</v>
      </c>
      <c r="I266" s="1" t="s">
        <v>50</v>
      </c>
      <c r="J266" s="1" t="s">
        <v>51</v>
      </c>
      <c r="K266" s="1">
        <v>0</v>
      </c>
      <c r="L266" s="1">
        <v>132658</v>
      </c>
      <c r="M266" s="1">
        <v>157</v>
      </c>
    </row>
    <row r="267" spans="1:13" x14ac:dyDescent="0.3">
      <c r="A267" s="1" t="s">
        <v>142</v>
      </c>
      <c r="B267" s="1" t="s">
        <v>143</v>
      </c>
      <c r="C267" s="1">
        <v>2014</v>
      </c>
      <c r="D267" s="1">
        <v>2014</v>
      </c>
      <c r="E267" s="1" t="s">
        <v>144</v>
      </c>
      <c r="F267" s="1" t="s">
        <v>145</v>
      </c>
      <c r="G267" s="1" t="s">
        <v>146</v>
      </c>
      <c r="H267" s="1" t="s">
        <v>19</v>
      </c>
      <c r="I267" s="1" t="s">
        <v>52</v>
      </c>
      <c r="J267" s="1" t="s">
        <v>53</v>
      </c>
      <c r="K267" s="1">
        <v>0</v>
      </c>
      <c r="L267" s="1">
        <v>565.83230000000003</v>
      </c>
      <c r="M267" s="1">
        <v>158</v>
      </c>
    </row>
    <row r="268" spans="1:13" x14ac:dyDescent="0.3">
      <c r="A268" s="1" t="s">
        <v>142</v>
      </c>
      <c r="B268" s="1" t="s">
        <v>143</v>
      </c>
      <c r="C268" s="1">
        <v>2014</v>
      </c>
      <c r="D268" s="1">
        <v>2014</v>
      </c>
      <c r="E268" s="1" t="s">
        <v>144</v>
      </c>
      <c r="F268" s="1" t="s">
        <v>145</v>
      </c>
      <c r="G268" s="1" t="s">
        <v>146</v>
      </c>
      <c r="H268" s="1" t="s">
        <v>19</v>
      </c>
      <c r="I268" s="1" t="s">
        <v>54</v>
      </c>
      <c r="J268" s="1" t="s">
        <v>55</v>
      </c>
      <c r="K268" s="1">
        <v>0</v>
      </c>
      <c r="L268" s="1">
        <v>75329.58</v>
      </c>
      <c r="M268" s="1">
        <v>108</v>
      </c>
    </row>
    <row r="269" spans="1:13" x14ac:dyDescent="0.3">
      <c r="A269" s="1" t="s">
        <v>142</v>
      </c>
      <c r="B269" s="1" t="s">
        <v>143</v>
      </c>
      <c r="C269" s="1">
        <v>2014</v>
      </c>
      <c r="D269" s="1">
        <v>2014</v>
      </c>
      <c r="E269" s="1" t="s">
        <v>144</v>
      </c>
      <c r="F269" s="1" t="s">
        <v>145</v>
      </c>
      <c r="G269" s="1" t="s">
        <v>146</v>
      </c>
      <c r="H269" s="1" t="s">
        <v>19</v>
      </c>
      <c r="I269" s="1" t="s">
        <v>56</v>
      </c>
      <c r="J269" s="1" t="s">
        <v>57</v>
      </c>
      <c r="K269" s="1">
        <v>0</v>
      </c>
      <c r="L269" s="1">
        <v>6951.85</v>
      </c>
      <c r="M269" s="1">
        <v>109</v>
      </c>
    </row>
    <row r="270" spans="1:13" x14ac:dyDescent="0.3">
      <c r="A270" s="1" t="s">
        <v>142</v>
      </c>
      <c r="B270" s="1" t="s">
        <v>143</v>
      </c>
      <c r="C270" s="1">
        <v>2014</v>
      </c>
      <c r="D270" s="1">
        <v>2014</v>
      </c>
      <c r="E270" s="1" t="s">
        <v>144</v>
      </c>
      <c r="F270" s="1" t="s">
        <v>145</v>
      </c>
      <c r="G270" s="1" t="s">
        <v>146</v>
      </c>
      <c r="H270" s="1" t="s">
        <v>19</v>
      </c>
      <c r="I270" s="1" t="s">
        <v>30</v>
      </c>
      <c r="J270" s="1" t="s">
        <v>31</v>
      </c>
      <c r="K270" s="1">
        <v>0</v>
      </c>
      <c r="L270" s="1">
        <v>75329.58</v>
      </c>
      <c r="M270" s="1">
        <v>101</v>
      </c>
    </row>
    <row r="271" spans="1:13" x14ac:dyDescent="0.3">
      <c r="A271" s="1" t="s">
        <v>13</v>
      </c>
      <c r="B271" s="1" t="s">
        <v>14</v>
      </c>
      <c r="C271" s="1">
        <v>2014</v>
      </c>
      <c r="D271" s="1" t="s">
        <v>15</v>
      </c>
      <c r="E271" s="1" t="s">
        <v>16</v>
      </c>
      <c r="F271" s="1" t="s">
        <v>151</v>
      </c>
      <c r="G271" s="1" t="s">
        <v>18</v>
      </c>
      <c r="H271" s="1" t="s">
        <v>19</v>
      </c>
      <c r="I271" s="1" t="s">
        <v>152</v>
      </c>
      <c r="J271" s="1" t="s">
        <v>153</v>
      </c>
      <c r="K271" s="1">
        <v>0</v>
      </c>
      <c r="L271" s="1">
        <v>134017</v>
      </c>
      <c r="M271" s="1">
        <v>10</v>
      </c>
    </row>
    <row r="272" spans="1:13" x14ac:dyDescent="0.3">
      <c r="A272" s="1" t="s">
        <v>13</v>
      </c>
      <c r="B272" s="1" t="s">
        <v>14</v>
      </c>
      <c r="C272" s="1">
        <v>2014</v>
      </c>
      <c r="D272" s="1" t="s">
        <v>15</v>
      </c>
      <c r="E272" s="1" t="s">
        <v>16</v>
      </c>
      <c r="F272" s="1" t="s">
        <v>151</v>
      </c>
      <c r="G272" s="1" t="s">
        <v>18</v>
      </c>
      <c r="H272" s="1" t="s">
        <v>19</v>
      </c>
      <c r="I272" s="1" t="s">
        <v>154</v>
      </c>
      <c r="J272" s="1" t="s">
        <v>155</v>
      </c>
      <c r="K272" s="1">
        <v>0</v>
      </c>
      <c r="L272" s="1">
        <v>134017</v>
      </c>
      <c r="M272" s="1">
        <v>43</v>
      </c>
    </row>
    <row r="273" spans="1:13" x14ac:dyDescent="0.3">
      <c r="A273" s="1" t="s">
        <v>13</v>
      </c>
      <c r="B273" s="1" t="s">
        <v>14</v>
      </c>
      <c r="C273" s="1">
        <v>2014</v>
      </c>
      <c r="D273" s="1" t="s">
        <v>15</v>
      </c>
      <c r="E273" s="1" t="s">
        <v>16</v>
      </c>
      <c r="F273" s="1" t="s">
        <v>151</v>
      </c>
      <c r="G273" s="1" t="s">
        <v>18</v>
      </c>
      <c r="H273" s="1" t="s">
        <v>19</v>
      </c>
      <c r="I273" s="1" t="s">
        <v>156</v>
      </c>
      <c r="J273" s="1" t="s">
        <v>157</v>
      </c>
      <c r="K273" s="1">
        <v>0</v>
      </c>
      <c r="L273" s="1">
        <v>11442</v>
      </c>
      <c r="M273" s="1">
        <v>50</v>
      </c>
    </row>
    <row r="274" spans="1:13" x14ac:dyDescent="0.3">
      <c r="A274" s="1" t="s">
        <v>13</v>
      </c>
      <c r="B274" s="1" t="s">
        <v>14</v>
      </c>
      <c r="C274" s="1">
        <v>2014</v>
      </c>
      <c r="D274" s="1" t="s">
        <v>15</v>
      </c>
      <c r="E274" s="1" t="s">
        <v>16</v>
      </c>
      <c r="F274" s="1" t="s">
        <v>151</v>
      </c>
      <c r="G274" s="1" t="s">
        <v>18</v>
      </c>
      <c r="H274" s="1" t="s">
        <v>19</v>
      </c>
      <c r="I274" s="1" t="s">
        <v>158</v>
      </c>
      <c r="J274" s="1" t="s">
        <v>159</v>
      </c>
      <c r="K274" s="1">
        <v>0</v>
      </c>
      <c r="L274" s="1">
        <v>145459</v>
      </c>
      <c r="M274" s="1">
        <v>53</v>
      </c>
    </row>
    <row r="275" spans="1:13" x14ac:dyDescent="0.3">
      <c r="A275" s="1" t="s">
        <v>58</v>
      </c>
      <c r="B275" s="1" t="s">
        <v>59</v>
      </c>
      <c r="C275" s="1">
        <v>2014</v>
      </c>
      <c r="D275" s="1" t="s">
        <v>15</v>
      </c>
      <c r="E275" s="1" t="s">
        <v>60</v>
      </c>
      <c r="F275" s="1" t="s">
        <v>160</v>
      </c>
      <c r="G275" s="1" t="s">
        <v>62</v>
      </c>
      <c r="H275" s="1" t="s">
        <v>19</v>
      </c>
      <c r="I275" s="1" t="s">
        <v>154</v>
      </c>
      <c r="J275" s="1" t="s">
        <v>155</v>
      </c>
      <c r="K275" s="1">
        <v>0</v>
      </c>
      <c r="L275" s="1">
        <v>143590</v>
      </c>
      <c r="M275" s="1">
        <v>43</v>
      </c>
    </row>
    <row r="276" spans="1:13" x14ac:dyDescent="0.3">
      <c r="A276" s="1" t="s">
        <v>58</v>
      </c>
      <c r="B276" s="1" t="s">
        <v>59</v>
      </c>
      <c r="C276" s="1">
        <v>2014</v>
      </c>
      <c r="D276" s="1" t="s">
        <v>15</v>
      </c>
      <c r="E276" s="1" t="s">
        <v>60</v>
      </c>
      <c r="F276" s="1" t="s">
        <v>160</v>
      </c>
      <c r="G276" s="1" t="s">
        <v>62</v>
      </c>
      <c r="H276" s="1" t="s">
        <v>19</v>
      </c>
      <c r="I276" s="1" t="s">
        <v>158</v>
      </c>
      <c r="J276" s="1" t="s">
        <v>159</v>
      </c>
      <c r="K276" s="1">
        <v>0</v>
      </c>
      <c r="L276" s="1">
        <v>143590</v>
      </c>
      <c r="M276" s="1">
        <v>53</v>
      </c>
    </row>
    <row r="277" spans="1:13" x14ac:dyDescent="0.3">
      <c r="A277" s="1" t="s">
        <v>58</v>
      </c>
      <c r="B277" s="1" t="s">
        <v>59</v>
      </c>
      <c r="C277" s="1">
        <v>2014</v>
      </c>
      <c r="D277" s="1" t="s">
        <v>15</v>
      </c>
      <c r="E277" s="1" t="s">
        <v>60</v>
      </c>
      <c r="F277" s="1" t="s">
        <v>160</v>
      </c>
      <c r="G277" s="1" t="s">
        <v>62</v>
      </c>
      <c r="H277" s="1" t="s">
        <v>19</v>
      </c>
      <c r="I277" s="1" t="s">
        <v>152</v>
      </c>
      <c r="J277" s="1" t="s">
        <v>153</v>
      </c>
      <c r="K277" s="1">
        <v>0</v>
      </c>
      <c r="L277" s="1">
        <v>143590</v>
      </c>
      <c r="M277" s="1">
        <v>10</v>
      </c>
    </row>
    <row r="278" spans="1:13" x14ac:dyDescent="0.3">
      <c r="A278" s="1" t="s">
        <v>69</v>
      </c>
      <c r="B278" s="1" t="s">
        <v>70</v>
      </c>
      <c r="C278" s="1">
        <v>2014</v>
      </c>
      <c r="D278" s="1">
        <v>2014</v>
      </c>
      <c r="E278" s="1" t="s">
        <v>71</v>
      </c>
      <c r="F278" s="1" t="s">
        <v>72</v>
      </c>
      <c r="G278" s="1" t="s">
        <v>73</v>
      </c>
      <c r="H278" s="1" t="s">
        <v>19</v>
      </c>
      <c r="I278" s="1" t="s">
        <v>152</v>
      </c>
      <c r="J278" s="1" t="s">
        <v>153</v>
      </c>
      <c r="K278" s="1">
        <v>0</v>
      </c>
      <c r="L278" s="1">
        <v>145442</v>
      </c>
      <c r="M278" s="1">
        <v>10</v>
      </c>
    </row>
    <row r="279" spans="1:13" x14ac:dyDescent="0.3">
      <c r="A279" s="1" t="s">
        <v>69</v>
      </c>
      <c r="B279" s="1" t="s">
        <v>70</v>
      </c>
      <c r="C279" s="1">
        <v>2014</v>
      </c>
      <c r="D279" s="1">
        <v>2014</v>
      </c>
      <c r="E279" s="1" t="s">
        <v>71</v>
      </c>
      <c r="F279" s="1" t="s">
        <v>72</v>
      </c>
      <c r="G279" s="1" t="s">
        <v>73</v>
      </c>
      <c r="H279" s="1" t="s">
        <v>19</v>
      </c>
      <c r="I279" s="1" t="s">
        <v>161</v>
      </c>
      <c r="J279" s="1" t="s">
        <v>162</v>
      </c>
      <c r="K279" s="1">
        <v>0</v>
      </c>
      <c r="L279" s="1">
        <v>1617</v>
      </c>
      <c r="M279" s="1">
        <v>29</v>
      </c>
    </row>
    <row r="280" spans="1:13" x14ac:dyDescent="0.3">
      <c r="A280" s="1" t="s">
        <v>69</v>
      </c>
      <c r="B280" s="1" t="s">
        <v>70</v>
      </c>
      <c r="C280" s="1">
        <v>2014</v>
      </c>
      <c r="D280" s="1">
        <v>2014</v>
      </c>
      <c r="E280" s="1" t="s">
        <v>71</v>
      </c>
      <c r="F280" s="1" t="s">
        <v>72</v>
      </c>
      <c r="G280" s="1" t="s">
        <v>73</v>
      </c>
      <c r="H280" s="1" t="s">
        <v>19</v>
      </c>
      <c r="I280" s="1" t="s">
        <v>154</v>
      </c>
      <c r="J280" s="1" t="s">
        <v>155</v>
      </c>
      <c r="K280" s="1">
        <v>0</v>
      </c>
      <c r="L280" s="1">
        <v>147059</v>
      </c>
      <c r="M280" s="1">
        <v>43</v>
      </c>
    </row>
    <row r="281" spans="1:13" x14ac:dyDescent="0.3">
      <c r="A281" s="1" t="s">
        <v>69</v>
      </c>
      <c r="B281" s="1" t="s">
        <v>70</v>
      </c>
      <c r="C281" s="1">
        <v>2014</v>
      </c>
      <c r="D281" s="1">
        <v>2014</v>
      </c>
      <c r="E281" s="1" t="s">
        <v>71</v>
      </c>
      <c r="F281" s="1" t="s">
        <v>72</v>
      </c>
      <c r="G281" s="1" t="s">
        <v>73</v>
      </c>
      <c r="H281" s="1" t="s">
        <v>19</v>
      </c>
      <c r="I281" s="1" t="s">
        <v>158</v>
      </c>
      <c r="J281" s="1" t="s">
        <v>159</v>
      </c>
      <c r="K281" s="1">
        <v>0</v>
      </c>
      <c r="L281" s="1">
        <v>147059</v>
      </c>
      <c r="M281" s="1">
        <v>53</v>
      </c>
    </row>
    <row r="282" spans="1:13" x14ac:dyDescent="0.3">
      <c r="A282" s="1" t="s">
        <v>84</v>
      </c>
      <c r="B282" s="1" t="s">
        <v>85</v>
      </c>
      <c r="C282" s="1">
        <v>2014</v>
      </c>
      <c r="D282" s="1">
        <v>2014</v>
      </c>
      <c r="E282" s="1" t="s">
        <v>86</v>
      </c>
      <c r="F282" s="1" t="s">
        <v>87</v>
      </c>
      <c r="G282" s="1" t="s">
        <v>88</v>
      </c>
      <c r="H282" s="1" t="s">
        <v>19</v>
      </c>
      <c r="I282" s="1" t="s">
        <v>152</v>
      </c>
      <c r="J282" s="1" t="s">
        <v>153</v>
      </c>
      <c r="K282" s="1">
        <v>0</v>
      </c>
      <c r="L282" s="1">
        <v>143519</v>
      </c>
      <c r="M282" s="1">
        <v>10</v>
      </c>
    </row>
    <row r="283" spans="1:13" x14ac:dyDescent="0.3">
      <c r="A283" s="1" t="s">
        <v>84</v>
      </c>
      <c r="B283" s="1" t="s">
        <v>85</v>
      </c>
      <c r="C283" s="1">
        <v>2014</v>
      </c>
      <c r="D283" s="1">
        <v>2014</v>
      </c>
      <c r="E283" s="1" t="s">
        <v>86</v>
      </c>
      <c r="F283" s="1" t="s">
        <v>87</v>
      </c>
      <c r="G283" s="1" t="s">
        <v>88</v>
      </c>
      <c r="H283" s="1" t="s">
        <v>19</v>
      </c>
      <c r="I283" s="1" t="s">
        <v>161</v>
      </c>
      <c r="J283" s="1" t="s">
        <v>162</v>
      </c>
      <c r="K283" s="1">
        <v>0</v>
      </c>
      <c r="L283" s="1">
        <v>991</v>
      </c>
      <c r="M283" s="1">
        <v>29</v>
      </c>
    </row>
    <row r="284" spans="1:13" x14ac:dyDescent="0.3">
      <c r="A284" s="1" t="s">
        <v>84</v>
      </c>
      <c r="B284" s="1" t="s">
        <v>85</v>
      </c>
      <c r="C284" s="1">
        <v>2014</v>
      </c>
      <c r="D284" s="1">
        <v>2014</v>
      </c>
      <c r="E284" s="1" t="s">
        <v>86</v>
      </c>
      <c r="F284" s="1" t="s">
        <v>87</v>
      </c>
      <c r="G284" s="1" t="s">
        <v>88</v>
      </c>
      <c r="H284" s="1" t="s">
        <v>19</v>
      </c>
      <c r="I284" s="1" t="s">
        <v>154</v>
      </c>
      <c r="J284" s="1" t="s">
        <v>155</v>
      </c>
      <c r="K284" s="1">
        <v>0</v>
      </c>
      <c r="L284" s="1">
        <v>144510</v>
      </c>
      <c r="M284" s="1">
        <v>43</v>
      </c>
    </row>
    <row r="285" spans="1:13" x14ac:dyDescent="0.3">
      <c r="A285" s="1" t="s">
        <v>84</v>
      </c>
      <c r="B285" s="1" t="s">
        <v>85</v>
      </c>
      <c r="C285" s="1">
        <v>2014</v>
      </c>
      <c r="D285" s="1">
        <v>2014</v>
      </c>
      <c r="E285" s="1" t="s">
        <v>86</v>
      </c>
      <c r="F285" s="1" t="s">
        <v>87</v>
      </c>
      <c r="G285" s="1" t="s">
        <v>88</v>
      </c>
      <c r="H285" s="1" t="s">
        <v>19</v>
      </c>
      <c r="I285" s="1" t="s">
        <v>158</v>
      </c>
      <c r="J285" s="1" t="s">
        <v>159</v>
      </c>
      <c r="K285" s="1">
        <v>0</v>
      </c>
      <c r="L285" s="1">
        <v>144510</v>
      </c>
      <c r="M285" s="1">
        <v>53</v>
      </c>
    </row>
    <row r="286" spans="1:13" x14ac:dyDescent="0.3">
      <c r="A286" s="1" t="s">
        <v>93</v>
      </c>
      <c r="B286" s="1" t="s">
        <v>94</v>
      </c>
      <c r="C286" s="1">
        <v>2014</v>
      </c>
      <c r="D286" s="1" t="s">
        <v>15</v>
      </c>
      <c r="E286" s="1" t="s">
        <v>95</v>
      </c>
      <c r="F286" s="1" t="s">
        <v>88</v>
      </c>
      <c r="G286" s="1" t="s">
        <v>88</v>
      </c>
      <c r="H286" s="1" t="s">
        <v>19</v>
      </c>
      <c r="I286" s="1" t="s">
        <v>152</v>
      </c>
      <c r="J286" s="1" t="s">
        <v>153</v>
      </c>
      <c r="K286" s="1">
        <v>0</v>
      </c>
      <c r="L286" s="1">
        <v>142685</v>
      </c>
      <c r="M286" s="1">
        <v>10</v>
      </c>
    </row>
    <row r="287" spans="1:13" x14ac:dyDescent="0.3">
      <c r="A287" s="1" t="s">
        <v>93</v>
      </c>
      <c r="B287" s="1" t="s">
        <v>94</v>
      </c>
      <c r="C287" s="1">
        <v>2014</v>
      </c>
      <c r="D287" s="1" t="s">
        <v>15</v>
      </c>
      <c r="E287" s="1" t="s">
        <v>95</v>
      </c>
      <c r="F287" s="1" t="s">
        <v>88</v>
      </c>
      <c r="G287" s="1" t="s">
        <v>88</v>
      </c>
      <c r="H287" s="1" t="s">
        <v>19</v>
      </c>
      <c r="I287" s="1" t="s">
        <v>154</v>
      </c>
      <c r="J287" s="1" t="s">
        <v>155</v>
      </c>
      <c r="K287" s="1">
        <v>0</v>
      </c>
      <c r="L287" s="1">
        <v>142685</v>
      </c>
      <c r="M287" s="1">
        <v>43</v>
      </c>
    </row>
    <row r="288" spans="1:13" x14ac:dyDescent="0.3">
      <c r="A288" s="1" t="s">
        <v>93</v>
      </c>
      <c r="B288" s="1" t="s">
        <v>94</v>
      </c>
      <c r="C288" s="1">
        <v>2014</v>
      </c>
      <c r="D288" s="1" t="s">
        <v>15</v>
      </c>
      <c r="E288" s="1" t="s">
        <v>95</v>
      </c>
      <c r="F288" s="1" t="s">
        <v>88</v>
      </c>
      <c r="G288" s="1" t="s">
        <v>88</v>
      </c>
      <c r="H288" s="1" t="s">
        <v>19</v>
      </c>
      <c r="I288" s="1" t="s">
        <v>158</v>
      </c>
      <c r="J288" s="1" t="s">
        <v>159</v>
      </c>
      <c r="K288" s="1">
        <v>0</v>
      </c>
      <c r="L288" s="1">
        <v>142685</v>
      </c>
      <c r="M288" s="1">
        <v>53</v>
      </c>
    </row>
    <row r="289" spans="1:13" x14ac:dyDescent="0.3">
      <c r="A289" s="1" t="s">
        <v>98</v>
      </c>
      <c r="B289" s="1" t="s">
        <v>99</v>
      </c>
      <c r="C289" s="1">
        <v>2014</v>
      </c>
      <c r="D289" s="1">
        <v>2014</v>
      </c>
      <c r="E289" s="1" t="s">
        <v>100</v>
      </c>
      <c r="F289" s="1" t="s">
        <v>101</v>
      </c>
      <c r="G289" s="1" t="s">
        <v>102</v>
      </c>
      <c r="H289" s="1" t="s">
        <v>19</v>
      </c>
      <c r="I289" s="1" t="s">
        <v>152</v>
      </c>
      <c r="J289" s="1" t="s">
        <v>153</v>
      </c>
      <c r="K289" s="1">
        <v>0</v>
      </c>
      <c r="L289" s="1">
        <v>141551</v>
      </c>
      <c r="M289" s="1">
        <v>10</v>
      </c>
    </row>
    <row r="290" spans="1:13" x14ac:dyDescent="0.3">
      <c r="A290" s="1" t="s">
        <v>98</v>
      </c>
      <c r="B290" s="1" t="s">
        <v>99</v>
      </c>
      <c r="C290" s="1">
        <v>2014</v>
      </c>
      <c r="D290" s="1">
        <v>2014</v>
      </c>
      <c r="E290" s="1" t="s">
        <v>100</v>
      </c>
      <c r="F290" s="1" t="s">
        <v>101</v>
      </c>
      <c r="G290" s="1" t="s">
        <v>102</v>
      </c>
      <c r="H290" s="1" t="s">
        <v>19</v>
      </c>
      <c r="I290" s="1" t="s">
        <v>161</v>
      </c>
      <c r="J290" s="1" t="s">
        <v>162</v>
      </c>
      <c r="K290" s="1">
        <v>0</v>
      </c>
      <c r="L290" s="1">
        <v>126</v>
      </c>
      <c r="M290" s="1">
        <v>29</v>
      </c>
    </row>
    <row r="291" spans="1:13" x14ac:dyDescent="0.3">
      <c r="A291" s="1" t="s">
        <v>98</v>
      </c>
      <c r="B291" s="1" t="s">
        <v>99</v>
      </c>
      <c r="C291" s="1">
        <v>2014</v>
      </c>
      <c r="D291" s="1">
        <v>2014</v>
      </c>
      <c r="E291" s="1" t="s">
        <v>100</v>
      </c>
      <c r="F291" s="1" t="s">
        <v>101</v>
      </c>
      <c r="G291" s="1" t="s">
        <v>102</v>
      </c>
      <c r="H291" s="1" t="s">
        <v>19</v>
      </c>
      <c r="I291" s="1" t="s">
        <v>154</v>
      </c>
      <c r="J291" s="1" t="s">
        <v>155</v>
      </c>
      <c r="K291" s="1">
        <v>0</v>
      </c>
      <c r="L291" s="1">
        <v>141677</v>
      </c>
      <c r="M291" s="1">
        <v>43</v>
      </c>
    </row>
    <row r="292" spans="1:13" x14ac:dyDescent="0.3">
      <c r="A292" s="1" t="s">
        <v>98</v>
      </c>
      <c r="B292" s="1" t="s">
        <v>99</v>
      </c>
      <c r="C292" s="1">
        <v>2014</v>
      </c>
      <c r="D292" s="1">
        <v>2014</v>
      </c>
      <c r="E292" s="1" t="s">
        <v>100</v>
      </c>
      <c r="F292" s="1" t="s">
        <v>101</v>
      </c>
      <c r="G292" s="1" t="s">
        <v>102</v>
      </c>
      <c r="H292" s="1" t="s">
        <v>19</v>
      </c>
      <c r="I292" s="1" t="s">
        <v>158</v>
      </c>
      <c r="J292" s="1" t="s">
        <v>159</v>
      </c>
      <c r="K292" s="1">
        <v>0</v>
      </c>
      <c r="L292" s="1">
        <v>141677</v>
      </c>
      <c r="M292" s="1">
        <v>53</v>
      </c>
    </row>
    <row r="293" spans="1:13" x14ac:dyDescent="0.3">
      <c r="A293" s="1" t="s">
        <v>105</v>
      </c>
      <c r="B293" s="1" t="s">
        <v>106</v>
      </c>
      <c r="C293" s="1">
        <v>2014</v>
      </c>
      <c r="D293" s="1">
        <v>2014</v>
      </c>
      <c r="E293" s="1" t="s">
        <v>107</v>
      </c>
      <c r="F293" s="1" t="s">
        <v>108</v>
      </c>
      <c r="G293" s="1" t="s">
        <v>109</v>
      </c>
      <c r="H293" s="1" t="s">
        <v>19</v>
      </c>
      <c r="I293" s="1" t="s">
        <v>152</v>
      </c>
      <c r="J293" s="1" t="s">
        <v>153</v>
      </c>
      <c r="K293" s="1">
        <v>0</v>
      </c>
      <c r="L293" s="1">
        <v>357541</v>
      </c>
      <c r="M293" s="1">
        <v>10</v>
      </c>
    </row>
    <row r="294" spans="1:13" x14ac:dyDescent="0.3">
      <c r="A294" s="1" t="s">
        <v>105</v>
      </c>
      <c r="B294" s="1" t="s">
        <v>106</v>
      </c>
      <c r="C294" s="1">
        <v>2014</v>
      </c>
      <c r="D294" s="1">
        <v>2014</v>
      </c>
      <c r="E294" s="1" t="s">
        <v>107</v>
      </c>
      <c r="F294" s="1" t="s">
        <v>108</v>
      </c>
      <c r="G294" s="1" t="s">
        <v>109</v>
      </c>
      <c r="H294" s="1" t="s">
        <v>19</v>
      </c>
      <c r="I294" s="1" t="s">
        <v>163</v>
      </c>
      <c r="J294" s="1" t="s">
        <v>164</v>
      </c>
      <c r="K294" s="1">
        <v>0</v>
      </c>
      <c r="L294" s="1">
        <v>121852</v>
      </c>
      <c r="M294" s="1">
        <v>1</v>
      </c>
    </row>
    <row r="295" spans="1:13" x14ac:dyDescent="0.3">
      <c r="A295" s="1" t="s">
        <v>105</v>
      </c>
      <c r="B295" s="1" t="s">
        <v>106</v>
      </c>
      <c r="C295" s="1">
        <v>2014</v>
      </c>
      <c r="D295" s="1">
        <v>2014</v>
      </c>
      <c r="E295" s="1" t="s">
        <v>107</v>
      </c>
      <c r="F295" s="1" t="s">
        <v>108</v>
      </c>
      <c r="G295" s="1" t="s">
        <v>109</v>
      </c>
      <c r="H295" s="1" t="s">
        <v>19</v>
      </c>
      <c r="I295" s="1" t="s">
        <v>161</v>
      </c>
      <c r="J295" s="1" t="s">
        <v>162</v>
      </c>
      <c r="K295" s="1">
        <v>0</v>
      </c>
      <c r="L295" s="1">
        <v>1260</v>
      </c>
      <c r="M295" s="1">
        <v>29</v>
      </c>
    </row>
    <row r="296" spans="1:13" x14ac:dyDescent="0.3">
      <c r="A296" s="1" t="s">
        <v>105</v>
      </c>
      <c r="B296" s="1" t="s">
        <v>106</v>
      </c>
      <c r="C296" s="1">
        <v>2014</v>
      </c>
      <c r="D296" s="1">
        <v>2014</v>
      </c>
      <c r="E296" s="1" t="s">
        <v>107</v>
      </c>
      <c r="F296" s="1" t="s">
        <v>108</v>
      </c>
      <c r="G296" s="1" t="s">
        <v>109</v>
      </c>
      <c r="H296" s="1" t="s">
        <v>19</v>
      </c>
      <c r="I296" s="1" t="s">
        <v>154</v>
      </c>
      <c r="J296" s="1" t="s">
        <v>155</v>
      </c>
      <c r="K296" s="1">
        <v>0</v>
      </c>
      <c r="L296" s="1">
        <v>358801</v>
      </c>
      <c r="M296" s="1">
        <v>43</v>
      </c>
    </row>
    <row r="297" spans="1:13" x14ac:dyDescent="0.3">
      <c r="A297" s="1" t="s">
        <v>105</v>
      </c>
      <c r="B297" s="1" t="s">
        <v>106</v>
      </c>
      <c r="C297" s="1">
        <v>2014</v>
      </c>
      <c r="D297" s="1">
        <v>2014</v>
      </c>
      <c r="E297" s="1" t="s">
        <v>107</v>
      </c>
      <c r="F297" s="1" t="s">
        <v>108</v>
      </c>
      <c r="G297" s="1" t="s">
        <v>109</v>
      </c>
      <c r="H297" s="1" t="s">
        <v>19</v>
      </c>
      <c r="I297" s="1" t="s">
        <v>165</v>
      </c>
      <c r="J297" s="1" t="s">
        <v>166</v>
      </c>
      <c r="K297" s="1">
        <v>0</v>
      </c>
      <c r="L297" s="1">
        <v>1253</v>
      </c>
      <c r="M297" s="1">
        <v>48</v>
      </c>
    </row>
    <row r="298" spans="1:13" x14ac:dyDescent="0.3">
      <c r="A298" s="1" t="s">
        <v>105</v>
      </c>
      <c r="B298" s="1" t="s">
        <v>106</v>
      </c>
      <c r="C298" s="1">
        <v>2014</v>
      </c>
      <c r="D298" s="1">
        <v>2014</v>
      </c>
      <c r="E298" s="1" t="s">
        <v>107</v>
      </c>
      <c r="F298" s="1" t="s">
        <v>108</v>
      </c>
      <c r="G298" s="1" t="s">
        <v>109</v>
      </c>
      <c r="H298" s="1" t="s">
        <v>19</v>
      </c>
      <c r="I298" s="1" t="s">
        <v>167</v>
      </c>
      <c r="J298" s="1" t="s">
        <v>168</v>
      </c>
      <c r="K298" s="1">
        <v>0</v>
      </c>
      <c r="L298" s="1">
        <v>121852</v>
      </c>
      <c r="M298" s="1">
        <v>4</v>
      </c>
    </row>
    <row r="299" spans="1:13" x14ac:dyDescent="0.3">
      <c r="A299" s="1" t="s">
        <v>105</v>
      </c>
      <c r="B299" s="1" t="s">
        <v>106</v>
      </c>
      <c r="C299" s="1">
        <v>2014</v>
      </c>
      <c r="D299" s="1">
        <v>2014</v>
      </c>
      <c r="E299" s="1" t="s">
        <v>107</v>
      </c>
      <c r="F299" s="1" t="s">
        <v>108</v>
      </c>
      <c r="G299" s="1" t="s">
        <v>109</v>
      </c>
      <c r="H299" s="1" t="s">
        <v>19</v>
      </c>
      <c r="I299" s="1" t="s">
        <v>169</v>
      </c>
      <c r="J299" s="1" t="s">
        <v>170</v>
      </c>
      <c r="K299" s="1">
        <v>0</v>
      </c>
      <c r="L299" s="1">
        <v>6350</v>
      </c>
      <c r="M299" s="1">
        <v>6</v>
      </c>
    </row>
    <row r="300" spans="1:13" x14ac:dyDescent="0.3">
      <c r="A300" s="1" t="s">
        <v>105</v>
      </c>
      <c r="B300" s="1" t="s">
        <v>106</v>
      </c>
      <c r="C300" s="1">
        <v>2014</v>
      </c>
      <c r="D300" s="1">
        <v>2014</v>
      </c>
      <c r="E300" s="1" t="s">
        <v>107</v>
      </c>
      <c r="F300" s="1" t="s">
        <v>108</v>
      </c>
      <c r="G300" s="1" t="s">
        <v>109</v>
      </c>
      <c r="H300" s="1" t="s">
        <v>19</v>
      </c>
      <c r="I300" s="1" t="s">
        <v>171</v>
      </c>
      <c r="J300" s="1" t="s">
        <v>172</v>
      </c>
      <c r="K300" s="1">
        <v>0</v>
      </c>
      <c r="L300" s="1">
        <v>6350</v>
      </c>
      <c r="M300" s="1">
        <v>7</v>
      </c>
    </row>
    <row r="301" spans="1:13" x14ac:dyDescent="0.3">
      <c r="A301" s="1" t="s">
        <v>105</v>
      </c>
      <c r="B301" s="1" t="s">
        <v>106</v>
      </c>
      <c r="C301" s="1">
        <v>2014</v>
      </c>
      <c r="D301" s="1">
        <v>2014</v>
      </c>
      <c r="E301" s="1" t="s">
        <v>107</v>
      </c>
      <c r="F301" s="1" t="s">
        <v>108</v>
      </c>
      <c r="G301" s="1" t="s">
        <v>109</v>
      </c>
      <c r="H301" s="1" t="s">
        <v>19</v>
      </c>
      <c r="I301" s="1" t="s">
        <v>158</v>
      </c>
      <c r="J301" s="1" t="s">
        <v>159</v>
      </c>
      <c r="K301" s="1">
        <v>0</v>
      </c>
      <c r="L301" s="1">
        <v>488256</v>
      </c>
      <c r="M301" s="1">
        <v>53</v>
      </c>
    </row>
    <row r="302" spans="1:13" x14ac:dyDescent="0.3">
      <c r="A302" s="1" t="s">
        <v>112</v>
      </c>
      <c r="B302" s="1" t="s">
        <v>113</v>
      </c>
      <c r="C302" s="1">
        <v>2014</v>
      </c>
      <c r="D302" s="1">
        <v>2014</v>
      </c>
      <c r="E302" s="1" t="s">
        <v>16</v>
      </c>
      <c r="F302" s="1" t="s">
        <v>114</v>
      </c>
      <c r="G302" s="1" t="s">
        <v>61</v>
      </c>
      <c r="H302" s="1" t="s">
        <v>19</v>
      </c>
      <c r="I302" s="1" t="s">
        <v>152</v>
      </c>
      <c r="J302" s="1" t="s">
        <v>153</v>
      </c>
      <c r="K302" s="1">
        <v>0</v>
      </c>
      <c r="L302" s="1">
        <v>150353</v>
      </c>
      <c r="M302" s="1">
        <v>10</v>
      </c>
    </row>
    <row r="303" spans="1:13" x14ac:dyDescent="0.3">
      <c r="A303" s="1" t="s">
        <v>112</v>
      </c>
      <c r="B303" s="1" t="s">
        <v>113</v>
      </c>
      <c r="C303" s="1">
        <v>2014</v>
      </c>
      <c r="D303" s="1">
        <v>2014</v>
      </c>
      <c r="E303" s="1" t="s">
        <v>16</v>
      </c>
      <c r="F303" s="1" t="s">
        <v>114</v>
      </c>
      <c r="G303" s="1" t="s">
        <v>61</v>
      </c>
      <c r="H303" s="1" t="s">
        <v>19</v>
      </c>
      <c r="I303" s="1" t="s">
        <v>154</v>
      </c>
      <c r="J303" s="1" t="s">
        <v>155</v>
      </c>
      <c r="K303" s="1">
        <v>0</v>
      </c>
      <c r="L303" s="1">
        <v>150353</v>
      </c>
      <c r="M303" s="1">
        <v>43</v>
      </c>
    </row>
    <row r="304" spans="1:13" x14ac:dyDescent="0.3">
      <c r="A304" s="1" t="s">
        <v>112</v>
      </c>
      <c r="B304" s="1" t="s">
        <v>113</v>
      </c>
      <c r="C304" s="1">
        <v>2014</v>
      </c>
      <c r="D304" s="1">
        <v>2014</v>
      </c>
      <c r="E304" s="1" t="s">
        <v>16</v>
      </c>
      <c r="F304" s="1" t="s">
        <v>114</v>
      </c>
      <c r="G304" s="1" t="s">
        <v>61</v>
      </c>
      <c r="H304" s="1" t="s">
        <v>19</v>
      </c>
      <c r="I304" s="1" t="s">
        <v>173</v>
      </c>
      <c r="J304" s="1" t="s">
        <v>174</v>
      </c>
      <c r="K304" s="1">
        <v>0</v>
      </c>
      <c r="L304" s="1">
        <v>296</v>
      </c>
      <c r="M304" s="1">
        <v>49</v>
      </c>
    </row>
    <row r="305" spans="1:13" x14ac:dyDescent="0.3">
      <c r="A305" s="1" t="s">
        <v>112</v>
      </c>
      <c r="B305" s="1" t="s">
        <v>113</v>
      </c>
      <c r="C305" s="1">
        <v>2014</v>
      </c>
      <c r="D305" s="1">
        <v>2014</v>
      </c>
      <c r="E305" s="1" t="s">
        <v>16</v>
      </c>
      <c r="F305" s="1" t="s">
        <v>114</v>
      </c>
      <c r="G305" s="1" t="s">
        <v>61</v>
      </c>
      <c r="H305" s="1" t="s">
        <v>19</v>
      </c>
      <c r="I305" s="1" t="s">
        <v>158</v>
      </c>
      <c r="J305" s="1" t="s">
        <v>159</v>
      </c>
      <c r="K305" s="1">
        <v>0</v>
      </c>
      <c r="L305" s="1">
        <v>150649</v>
      </c>
      <c r="M305" s="1">
        <v>53</v>
      </c>
    </row>
    <row r="306" spans="1:13" x14ac:dyDescent="0.3">
      <c r="A306" s="1" t="s">
        <v>117</v>
      </c>
      <c r="B306" s="1" t="s">
        <v>118</v>
      </c>
      <c r="C306" s="1">
        <v>2014</v>
      </c>
      <c r="D306" s="1" t="s">
        <v>15</v>
      </c>
      <c r="E306" s="1" t="s">
        <v>119</v>
      </c>
      <c r="F306" s="1" t="s">
        <v>87</v>
      </c>
      <c r="G306" s="1" t="s">
        <v>120</v>
      </c>
      <c r="H306" s="1" t="s">
        <v>19</v>
      </c>
      <c r="I306" s="1" t="s">
        <v>152</v>
      </c>
      <c r="J306" s="1" t="s">
        <v>153</v>
      </c>
      <c r="K306" s="1">
        <v>0</v>
      </c>
      <c r="L306" s="1">
        <v>281729</v>
      </c>
      <c r="M306" s="1">
        <v>10</v>
      </c>
    </row>
    <row r="307" spans="1:13" x14ac:dyDescent="0.3">
      <c r="A307" s="1" t="s">
        <v>117</v>
      </c>
      <c r="B307" s="1" t="s">
        <v>118</v>
      </c>
      <c r="C307" s="1">
        <v>2014</v>
      </c>
      <c r="D307" s="1" t="s">
        <v>15</v>
      </c>
      <c r="E307" s="1" t="s">
        <v>119</v>
      </c>
      <c r="F307" s="1" t="s">
        <v>87</v>
      </c>
      <c r="G307" s="1" t="s">
        <v>120</v>
      </c>
      <c r="H307" s="1" t="s">
        <v>19</v>
      </c>
      <c r="I307" s="1" t="s">
        <v>161</v>
      </c>
      <c r="J307" s="1" t="s">
        <v>162</v>
      </c>
      <c r="K307" s="1">
        <v>0</v>
      </c>
      <c r="L307" s="1">
        <v>939</v>
      </c>
      <c r="M307" s="1">
        <v>29</v>
      </c>
    </row>
    <row r="308" spans="1:13" x14ac:dyDescent="0.3">
      <c r="A308" s="1" t="s">
        <v>117</v>
      </c>
      <c r="B308" s="1" t="s">
        <v>118</v>
      </c>
      <c r="C308" s="1">
        <v>2014</v>
      </c>
      <c r="D308" s="1" t="s">
        <v>15</v>
      </c>
      <c r="E308" s="1" t="s">
        <v>119</v>
      </c>
      <c r="F308" s="1" t="s">
        <v>87</v>
      </c>
      <c r="G308" s="1" t="s">
        <v>120</v>
      </c>
      <c r="H308" s="1" t="s">
        <v>19</v>
      </c>
      <c r="I308" s="1" t="s">
        <v>154</v>
      </c>
      <c r="J308" s="1" t="s">
        <v>155</v>
      </c>
      <c r="K308" s="1">
        <v>0</v>
      </c>
      <c r="L308" s="1">
        <v>282668</v>
      </c>
      <c r="M308" s="1">
        <v>43</v>
      </c>
    </row>
    <row r="309" spans="1:13" x14ac:dyDescent="0.3">
      <c r="A309" s="1" t="s">
        <v>117</v>
      </c>
      <c r="B309" s="1" t="s">
        <v>118</v>
      </c>
      <c r="C309" s="1">
        <v>2014</v>
      </c>
      <c r="D309" s="1" t="s">
        <v>15</v>
      </c>
      <c r="E309" s="1" t="s">
        <v>119</v>
      </c>
      <c r="F309" s="1" t="s">
        <v>87</v>
      </c>
      <c r="G309" s="1" t="s">
        <v>120</v>
      </c>
      <c r="H309" s="1" t="s">
        <v>19</v>
      </c>
      <c r="I309" s="1" t="s">
        <v>158</v>
      </c>
      <c r="J309" s="1" t="s">
        <v>159</v>
      </c>
      <c r="K309" s="1">
        <v>0</v>
      </c>
      <c r="L309" s="1">
        <v>282668</v>
      </c>
      <c r="M309" s="1">
        <v>53</v>
      </c>
    </row>
    <row r="310" spans="1:13" x14ac:dyDescent="0.3">
      <c r="A310" s="1" t="s">
        <v>58</v>
      </c>
      <c r="B310" s="1" t="s">
        <v>59</v>
      </c>
      <c r="C310" s="1">
        <v>2014</v>
      </c>
      <c r="D310" s="1" t="s">
        <v>15</v>
      </c>
      <c r="E310" s="1" t="s">
        <v>60</v>
      </c>
      <c r="F310" s="1" t="s">
        <v>160</v>
      </c>
      <c r="G310" s="1" t="s">
        <v>62</v>
      </c>
      <c r="H310" s="1" t="s">
        <v>19</v>
      </c>
      <c r="I310" s="1" t="s">
        <v>175</v>
      </c>
      <c r="J310" s="1" t="s">
        <v>176</v>
      </c>
      <c r="K310" s="1">
        <v>1.93</v>
      </c>
      <c r="L310" s="1">
        <v>81592</v>
      </c>
      <c r="M310" s="1">
        <v>244</v>
      </c>
    </row>
    <row r="311" spans="1:13" x14ac:dyDescent="0.3">
      <c r="A311" s="1" t="s">
        <v>58</v>
      </c>
      <c r="B311" s="1" t="s">
        <v>59</v>
      </c>
      <c r="C311" s="1">
        <v>2014</v>
      </c>
      <c r="D311" s="1" t="s">
        <v>15</v>
      </c>
      <c r="E311" s="1" t="s">
        <v>60</v>
      </c>
      <c r="F311" s="1" t="s">
        <v>160</v>
      </c>
      <c r="G311" s="1" t="s">
        <v>62</v>
      </c>
      <c r="H311" s="1" t="s">
        <v>19</v>
      </c>
      <c r="I311" s="1" t="s">
        <v>177</v>
      </c>
      <c r="J311" s="1" t="s">
        <v>178</v>
      </c>
      <c r="K311" s="1">
        <v>1.93</v>
      </c>
      <c r="L311" s="1">
        <v>81592</v>
      </c>
      <c r="M311" s="1">
        <v>253</v>
      </c>
    </row>
    <row r="312" spans="1:13" x14ac:dyDescent="0.3">
      <c r="A312" s="1" t="s">
        <v>69</v>
      </c>
      <c r="B312" s="1" t="s">
        <v>70</v>
      </c>
      <c r="C312" s="1">
        <v>2014</v>
      </c>
      <c r="D312" s="1">
        <v>2014</v>
      </c>
      <c r="E312" s="1" t="s">
        <v>71</v>
      </c>
      <c r="F312" s="1" t="s">
        <v>72</v>
      </c>
      <c r="G312" s="1" t="s">
        <v>73</v>
      </c>
      <c r="H312" s="1" t="s">
        <v>19</v>
      </c>
      <c r="I312" s="1" t="s">
        <v>179</v>
      </c>
      <c r="J312" s="1" t="s">
        <v>180</v>
      </c>
      <c r="K312" s="1">
        <v>0.16</v>
      </c>
      <c r="L312" s="1">
        <v>10008</v>
      </c>
      <c r="M312" s="1">
        <v>215</v>
      </c>
    </row>
    <row r="313" spans="1:13" x14ac:dyDescent="0.3">
      <c r="A313" s="1" t="s">
        <v>69</v>
      </c>
      <c r="B313" s="1" t="s">
        <v>70</v>
      </c>
      <c r="C313" s="1">
        <v>2014</v>
      </c>
      <c r="D313" s="1">
        <v>2014</v>
      </c>
      <c r="E313" s="1" t="s">
        <v>71</v>
      </c>
      <c r="F313" s="1" t="s">
        <v>72</v>
      </c>
      <c r="G313" s="1" t="s">
        <v>73</v>
      </c>
      <c r="H313" s="1" t="s">
        <v>19</v>
      </c>
      <c r="I313" s="1" t="s">
        <v>175</v>
      </c>
      <c r="J313" s="1" t="s">
        <v>176</v>
      </c>
      <c r="K313" s="1">
        <v>2.0299999999999998</v>
      </c>
      <c r="L313" s="1">
        <v>80518</v>
      </c>
      <c r="M313" s="1">
        <v>244</v>
      </c>
    </row>
    <row r="314" spans="1:13" x14ac:dyDescent="0.3">
      <c r="A314" s="1" t="s">
        <v>69</v>
      </c>
      <c r="B314" s="1" t="s">
        <v>70</v>
      </c>
      <c r="C314" s="1">
        <v>2014</v>
      </c>
      <c r="D314" s="1">
        <v>2014</v>
      </c>
      <c r="E314" s="1" t="s">
        <v>71</v>
      </c>
      <c r="F314" s="1" t="s">
        <v>72</v>
      </c>
      <c r="G314" s="1" t="s">
        <v>73</v>
      </c>
      <c r="H314" s="1" t="s">
        <v>19</v>
      </c>
      <c r="I314" s="1" t="s">
        <v>181</v>
      </c>
      <c r="J314" s="1" t="s">
        <v>182</v>
      </c>
      <c r="K314" s="1">
        <v>0.37</v>
      </c>
      <c r="L314" s="1">
        <v>13798</v>
      </c>
      <c r="M314" s="1">
        <v>248</v>
      </c>
    </row>
    <row r="315" spans="1:13" x14ac:dyDescent="0.3">
      <c r="A315" s="1" t="s">
        <v>69</v>
      </c>
      <c r="B315" s="1" t="s">
        <v>70</v>
      </c>
      <c r="C315" s="1">
        <v>2014</v>
      </c>
      <c r="D315" s="1">
        <v>2014</v>
      </c>
      <c r="E315" s="1" t="s">
        <v>71</v>
      </c>
      <c r="F315" s="1" t="s">
        <v>72</v>
      </c>
      <c r="G315" s="1" t="s">
        <v>73</v>
      </c>
      <c r="H315" s="1" t="s">
        <v>19</v>
      </c>
      <c r="I315" s="1" t="s">
        <v>177</v>
      </c>
      <c r="J315" s="1" t="s">
        <v>178</v>
      </c>
      <c r="K315" s="1">
        <v>2.56</v>
      </c>
      <c r="L315" s="1">
        <v>104324</v>
      </c>
      <c r="M315" s="1">
        <v>253</v>
      </c>
    </row>
    <row r="316" spans="1:13" x14ac:dyDescent="0.3">
      <c r="A316" s="1" t="s">
        <v>129</v>
      </c>
      <c r="B316" s="1" t="s">
        <v>130</v>
      </c>
      <c r="C316" s="1">
        <v>2014</v>
      </c>
      <c r="D316" s="1" t="s">
        <v>15</v>
      </c>
      <c r="E316" s="1" t="s">
        <v>19</v>
      </c>
      <c r="F316" s="1" t="s">
        <v>131</v>
      </c>
      <c r="G316" s="1" t="s">
        <v>132</v>
      </c>
      <c r="H316" s="1" t="s">
        <v>19</v>
      </c>
      <c r="I316" s="1" t="s">
        <v>183</v>
      </c>
      <c r="J316" s="1" t="s">
        <v>184</v>
      </c>
      <c r="K316" s="1">
        <v>0</v>
      </c>
      <c r="L316" s="1">
        <v>139697</v>
      </c>
      <c r="M316" s="1">
        <v>2</v>
      </c>
    </row>
    <row r="317" spans="1:13" x14ac:dyDescent="0.3">
      <c r="A317" s="1" t="s">
        <v>129</v>
      </c>
      <c r="B317" s="1" t="s">
        <v>130</v>
      </c>
      <c r="C317" s="1">
        <v>2014</v>
      </c>
      <c r="D317" s="1" t="s">
        <v>15</v>
      </c>
      <c r="E317" s="1" t="s">
        <v>19</v>
      </c>
      <c r="F317" s="1" t="s">
        <v>131</v>
      </c>
      <c r="G317" s="1" t="s">
        <v>132</v>
      </c>
      <c r="H317" s="1" t="s">
        <v>19</v>
      </c>
      <c r="I317" s="1" t="s">
        <v>167</v>
      </c>
      <c r="J317" s="1" t="s">
        <v>168</v>
      </c>
      <c r="K317" s="1">
        <v>0</v>
      </c>
      <c r="L317" s="1">
        <v>139697</v>
      </c>
      <c r="M317" s="1">
        <v>4</v>
      </c>
    </row>
    <row r="318" spans="1:13" x14ac:dyDescent="0.3">
      <c r="A318" s="1" t="s">
        <v>129</v>
      </c>
      <c r="B318" s="1" t="s">
        <v>130</v>
      </c>
      <c r="C318" s="1">
        <v>2014</v>
      </c>
      <c r="D318" s="1" t="s">
        <v>15</v>
      </c>
      <c r="E318" s="1" t="s">
        <v>19</v>
      </c>
      <c r="F318" s="1" t="s">
        <v>131</v>
      </c>
      <c r="G318" s="1" t="s">
        <v>132</v>
      </c>
      <c r="H318" s="1" t="s">
        <v>19</v>
      </c>
      <c r="I318" s="1" t="s">
        <v>158</v>
      </c>
      <c r="J318" s="1" t="s">
        <v>159</v>
      </c>
      <c r="K318" s="1">
        <v>0</v>
      </c>
      <c r="L318" s="1">
        <v>139697</v>
      </c>
      <c r="M318" s="1">
        <v>53</v>
      </c>
    </row>
    <row r="319" spans="1:13" x14ac:dyDescent="0.3">
      <c r="A319" s="1" t="s">
        <v>133</v>
      </c>
      <c r="B319" s="1" t="s">
        <v>134</v>
      </c>
      <c r="C319" s="1">
        <v>2014</v>
      </c>
      <c r="D319" s="1">
        <v>2014</v>
      </c>
      <c r="E319" s="1" t="s">
        <v>135</v>
      </c>
      <c r="F319" s="1" t="s">
        <v>87</v>
      </c>
      <c r="G319" s="1" t="s">
        <v>87</v>
      </c>
      <c r="H319" s="1" t="s">
        <v>19</v>
      </c>
      <c r="I319" s="1" t="s">
        <v>152</v>
      </c>
      <c r="J319" s="1" t="s">
        <v>153</v>
      </c>
      <c r="K319" s="1">
        <v>0</v>
      </c>
      <c r="L319" s="1">
        <v>138576</v>
      </c>
      <c r="M319" s="1">
        <v>10</v>
      </c>
    </row>
    <row r="320" spans="1:13" x14ac:dyDescent="0.3">
      <c r="A320" s="1" t="s">
        <v>133</v>
      </c>
      <c r="B320" s="1" t="s">
        <v>134</v>
      </c>
      <c r="C320" s="1">
        <v>2014</v>
      </c>
      <c r="D320" s="1">
        <v>2014</v>
      </c>
      <c r="E320" s="1" t="s">
        <v>135</v>
      </c>
      <c r="F320" s="1" t="s">
        <v>87</v>
      </c>
      <c r="G320" s="1" t="s">
        <v>87</v>
      </c>
      <c r="H320" s="1" t="s">
        <v>19</v>
      </c>
      <c r="I320" s="1" t="s">
        <v>154</v>
      </c>
      <c r="J320" s="1" t="s">
        <v>155</v>
      </c>
      <c r="K320" s="1">
        <v>0</v>
      </c>
      <c r="L320" s="1">
        <v>138576</v>
      </c>
      <c r="M320" s="1">
        <v>43</v>
      </c>
    </row>
    <row r="321" spans="1:13" x14ac:dyDescent="0.3">
      <c r="A321" s="1" t="s">
        <v>133</v>
      </c>
      <c r="B321" s="1" t="s">
        <v>134</v>
      </c>
      <c r="C321" s="1">
        <v>2014</v>
      </c>
      <c r="D321" s="1">
        <v>2014</v>
      </c>
      <c r="E321" s="1" t="s">
        <v>135</v>
      </c>
      <c r="F321" s="1" t="s">
        <v>87</v>
      </c>
      <c r="G321" s="1" t="s">
        <v>87</v>
      </c>
      <c r="H321" s="1" t="s">
        <v>19</v>
      </c>
      <c r="I321" s="1" t="s">
        <v>158</v>
      </c>
      <c r="J321" s="1" t="s">
        <v>159</v>
      </c>
      <c r="K321" s="1">
        <v>0</v>
      </c>
      <c r="L321" s="1">
        <v>138576</v>
      </c>
      <c r="M321" s="1">
        <v>53</v>
      </c>
    </row>
    <row r="322" spans="1:13" x14ac:dyDescent="0.3">
      <c r="A322" s="1" t="s">
        <v>142</v>
      </c>
      <c r="B322" s="1" t="s">
        <v>143</v>
      </c>
      <c r="C322" s="1">
        <v>2014</v>
      </c>
      <c r="D322" s="1">
        <v>2014</v>
      </c>
      <c r="E322" s="1" t="s">
        <v>144</v>
      </c>
      <c r="F322" s="1" t="s">
        <v>145</v>
      </c>
      <c r="G322" s="1" t="s">
        <v>146</v>
      </c>
      <c r="H322" s="1" t="s">
        <v>19</v>
      </c>
      <c r="I322" s="1" t="s">
        <v>152</v>
      </c>
      <c r="J322" s="1" t="s">
        <v>153</v>
      </c>
      <c r="K322" s="1">
        <v>0</v>
      </c>
      <c r="L322" s="1">
        <v>130236</v>
      </c>
      <c r="M322" s="1">
        <v>10</v>
      </c>
    </row>
    <row r="323" spans="1:13" x14ac:dyDescent="0.3">
      <c r="A323" s="1" t="s">
        <v>142</v>
      </c>
      <c r="B323" s="1" t="s">
        <v>143</v>
      </c>
      <c r="C323" s="1">
        <v>2014</v>
      </c>
      <c r="D323" s="1">
        <v>2014</v>
      </c>
      <c r="E323" s="1" t="s">
        <v>144</v>
      </c>
      <c r="F323" s="1" t="s">
        <v>145</v>
      </c>
      <c r="G323" s="1" t="s">
        <v>146</v>
      </c>
      <c r="H323" s="1" t="s">
        <v>19</v>
      </c>
      <c r="I323" s="1" t="s">
        <v>163</v>
      </c>
      <c r="J323" s="1" t="s">
        <v>164</v>
      </c>
      <c r="K323" s="1">
        <v>0</v>
      </c>
      <c r="L323" s="1">
        <v>1150</v>
      </c>
      <c r="M323" s="1">
        <v>1</v>
      </c>
    </row>
    <row r="324" spans="1:13" x14ac:dyDescent="0.3">
      <c r="A324" s="1" t="s">
        <v>142</v>
      </c>
      <c r="B324" s="1" t="s">
        <v>143</v>
      </c>
      <c r="C324" s="1">
        <v>2014</v>
      </c>
      <c r="D324" s="1">
        <v>2014</v>
      </c>
      <c r="E324" s="1" t="s">
        <v>144</v>
      </c>
      <c r="F324" s="1" t="s">
        <v>145</v>
      </c>
      <c r="G324" s="1" t="s">
        <v>146</v>
      </c>
      <c r="H324" s="1" t="s">
        <v>19</v>
      </c>
      <c r="I324" s="1" t="s">
        <v>161</v>
      </c>
      <c r="J324" s="1" t="s">
        <v>162</v>
      </c>
      <c r="K324" s="1">
        <v>0</v>
      </c>
      <c r="L324" s="1">
        <v>1272</v>
      </c>
      <c r="M324" s="1">
        <v>29</v>
      </c>
    </row>
    <row r="325" spans="1:13" x14ac:dyDescent="0.3">
      <c r="A325" s="1" t="s">
        <v>142</v>
      </c>
      <c r="B325" s="1" t="s">
        <v>143</v>
      </c>
      <c r="C325" s="1">
        <v>2014</v>
      </c>
      <c r="D325" s="1">
        <v>2014</v>
      </c>
      <c r="E325" s="1" t="s">
        <v>144</v>
      </c>
      <c r="F325" s="1" t="s">
        <v>145</v>
      </c>
      <c r="G325" s="1" t="s">
        <v>146</v>
      </c>
      <c r="H325" s="1" t="s">
        <v>19</v>
      </c>
      <c r="I325" s="1" t="s">
        <v>154</v>
      </c>
      <c r="J325" s="1" t="s">
        <v>155</v>
      </c>
      <c r="K325" s="1">
        <v>0</v>
      </c>
      <c r="L325" s="1">
        <v>131508</v>
      </c>
      <c r="M325" s="1">
        <v>43</v>
      </c>
    </row>
    <row r="326" spans="1:13" x14ac:dyDescent="0.3">
      <c r="A326" s="1" t="s">
        <v>142</v>
      </c>
      <c r="B326" s="1" t="s">
        <v>143</v>
      </c>
      <c r="C326" s="1">
        <v>2014</v>
      </c>
      <c r="D326" s="1">
        <v>2014</v>
      </c>
      <c r="E326" s="1" t="s">
        <v>144</v>
      </c>
      <c r="F326" s="1" t="s">
        <v>145</v>
      </c>
      <c r="G326" s="1" t="s">
        <v>146</v>
      </c>
      <c r="H326" s="1" t="s">
        <v>19</v>
      </c>
      <c r="I326" s="1" t="s">
        <v>167</v>
      </c>
      <c r="J326" s="1" t="s">
        <v>168</v>
      </c>
      <c r="K326" s="1">
        <v>0</v>
      </c>
      <c r="L326" s="1">
        <v>1150</v>
      </c>
      <c r="M326" s="1">
        <v>4</v>
      </c>
    </row>
    <row r="327" spans="1:13" x14ac:dyDescent="0.3">
      <c r="A327" s="1" t="s">
        <v>142</v>
      </c>
      <c r="B327" s="1" t="s">
        <v>143</v>
      </c>
      <c r="C327" s="1">
        <v>2014</v>
      </c>
      <c r="D327" s="1">
        <v>2014</v>
      </c>
      <c r="E327" s="1" t="s">
        <v>144</v>
      </c>
      <c r="F327" s="1" t="s">
        <v>145</v>
      </c>
      <c r="G327" s="1" t="s">
        <v>146</v>
      </c>
      <c r="H327" s="1" t="s">
        <v>19</v>
      </c>
      <c r="I327" s="1" t="s">
        <v>158</v>
      </c>
      <c r="J327" s="1" t="s">
        <v>159</v>
      </c>
      <c r="K327" s="1">
        <v>0</v>
      </c>
      <c r="L327" s="1">
        <v>132658</v>
      </c>
      <c r="M327" s="1">
        <v>53</v>
      </c>
    </row>
    <row r="328" spans="1:13" x14ac:dyDescent="0.3">
      <c r="A328" s="1" t="s">
        <v>13</v>
      </c>
      <c r="B328" s="1" t="s">
        <v>14</v>
      </c>
      <c r="C328" s="1">
        <v>2014</v>
      </c>
      <c r="D328" s="1" t="s">
        <v>15</v>
      </c>
      <c r="E328" s="1" t="s">
        <v>16</v>
      </c>
      <c r="F328" s="1" t="s">
        <v>151</v>
      </c>
      <c r="G328" s="1" t="s">
        <v>18</v>
      </c>
      <c r="H328" s="1" t="s">
        <v>19</v>
      </c>
      <c r="I328" s="1" t="s">
        <v>185</v>
      </c>
      <c r="J328" s="1" t="s">
        <v>186</v>
      </c>
      <c r="K328" s="1">
        <v>0</v>
      </c>
      <c r="L328" s="1">
        <v>11442</v>
      </c>
      <c r="M328" s="1">
        <v>210</v>
      </c>
    </row>
    <row r="329" spans="1:13" x14ac:dyDescent="0.3">
      <c r="A329" s="1" t="s">
        <v>13</v>
      </c>
      <c r="B329" s="1" t="s">
        <v>14</v>
      </c>
      <c r="C329" s="1">
        <v>2014</v>
      </c>
      <c r="D329" s="1" t="s">
        <v>15</v>
      </c>
      <c r="E329" s="1" t="s">
        <v>16</v>
      </c>
      <c r="F329" s="1" t="s">
        <v>151</v>
      </c>
      <c r="G329" s="1" t="s">
        <v>18</v>
      </c>
      <c r="H329" s="1" t="s">
        <v>19</v>
      </c>
      <c r="I329" s="1" t="s">
        <v>187</v>
      </c>
      <c r="J329" s="1" t="s">
        <v>188</v>
      </c>
      <c r="K329" s="1">
        <v>0</v>
      </c>
      <c r="L329" s="1">
        <v>-11442</v>
      </c>
      <c r="M329" s="1">
        <v>212</v>
      </c>
    </row>
    <row r="330" spans="1:13" x14ac:dyDescent="0.3">
      <c r="A330" s="1" t="s">
        <v>105</v>
      </c>
      <c r="B330" s="1" t="s">
        <v>106</v>
      </c>
      <c r="C330" s="1">
        <v>2014</v>
      </c>
      <c r="D330" s="1">
        <v>2014</v>
      </c>
      <c r="E330" s="1" t="s">
        <v>107</v>
      </c>
      <c r="F330" s="1" t="s">
        <v>108</v>
      </c>
      <c r="G330" s="1" t="s">
        <v>109</v>
      </c>
      <c r="H330" s="1" t="s">
        <v>19</v>
      </c>
      <c r="I330" s="1" t="s">
        <v>185</v>
      </c>
      <c r="J330" s="1" t="s">
        <v>186</v>
      </c>
      <c r="K330" s="1">
        <v>0</v>
      </c>
      <c r="L330" s="1">
        <v>129455</v>
      </c>
      <c r="M330" s="1">
        <v>210</v>
      </c>
    </row>
    <row r="331" spans="1:13" x14ac:dyDescent="0.3">
      <c r="A331" s="1" t="s">
        <v>105</v>
      </c>
      <c r="B331" s="1" t="s">
        <v>106</v>
      </c>
      <c r="C331" s="1">
        <v>2014</v>
      </c>
      <c r="D331" s="1">
        <v>2014</v>
      </c>
      <c r="E331" s="1" t="s">
        <v>107</v>
      </c>
      <c r="F331" s="1" t="s">
        <v>108</v>
      </c>
      <c r="G331" s="1" t="s">
        <v>109</v>
      </c>
      <c r="H331" s="1" t="s">
        <v>19</v>
      </c>
      <c r="I331" s="1" t="s">
        <v>187</v>
      </c>
      <c r="J331" s="1" t="s">
        <v>188</v>
      </c>
      <c r="K331" s="1">
        <v>0</v>
      </c>
      <c r="L331" s="1">
        <v>-129455</v>
      </c>
      <c r="M331" s="1">
        <v>212</v>
      </c>
    </row>
    <row r="332" spans="1:13" x14ac:dyDescent="0.3">
      <c r="A332" s="1" t="s">
        <v>112</v>
      </c>
      <c r="B332" s="1" t="s">
        <v>113</v>
      </c>
      <c r="C332" s="1">
        <v>2014</v>
      </c>
      <c r="D332" s="1">
        <v>2014</v>
      </c>
      <c r="E332" s="1" t="s">
        <v>16</v>
      </c>
      <c r="F332" s="1" t="s">
        <v>114</v>
      </c>
      <c r="G332" s="1" t="s">
        <v>61</v>
      </c>
      <c r="H332" s="1" t="s">
        <v>19</v>
      </c>
      <c r="I332" s="1" t="s">
        <v>185</v>
      </c>
      <c r="J332" s="1" t="s">
        <v>186</v>
      </c>
      <c r="K332" s="1">
        <v>0</v>
      </c>
      <c r="L332" s="1">
        <v>296</v>
      </c>
      <c r="M332" s="1">
        <v>210</v>
      </c>
    </row>
    <row r="333" spans="1:13" x14ac:dyDescent="0.3">
      <c r="A333" s="1" t="s">
        <v>112</v>
      </c>
      <c r="B333" s="1" t="s">
        <v>113</v>
      </c>
      <c r="C333" s="1">
        <v>2014</v>
      </c>
      <c r="D333" s="1">
        <v>2014</v>
      </c>
      <c r="E333" s="1" t="s">
        <v>16</v>
      </c>
      <c r="F333" s="1" t="s">
        <v>114</v>
      </c>
      <c r="G333" s="1" t="s">
        <v>61</v>
      </c>
      <c r="H333" s="1" t="s">
        <v>19</v>
      </c>
      <c r="I333" s="1" t="s">
        <v>189</v>
      </c>
      <c r="J333" s="1" t="s">
        <v>190</v>
      </c>
      <c r="K333" s="1">
        <v>0</v>
      </c>
      <c r="L333" s="1">
        <v>296</v>
      </c>
      <c r="M333" s="1">
        <v>209</v>
      </c>
    </row>
    <row r="334" spans="1:13" x14ac:dyDescent="0.3">
      <c r="A334" s="1" t="s">
        <v>117</v>
      </c>
      <c r="B334" s="1" t="s">
        <v>118</v>
      </c>
      <c r="C334" s="1">
        <v>2014</v>
      </c>
      <c r="D334" s="1" t="s">
        <v>15</v>
      </c>
      <c r="E334" s="1" t="s">
        <v>119</v>
      </c>
      <c r="F334" s="1" t="s">
        <v>87</v>
      </c>
      <c r="G334" s="1" t="s">
        <v>120</v>
      </c>
      <c r="H334" s="1" t="s">
        <v>19</v>
      </c>
      <c r="I334" s="1" t="s">
        <v>187</v>
      </c>
      <c r="J334" s="1" t="s">
        <v>188</v>
      </c>
      <c r="K334" s="1">
        <v>0</v>
      </c>
      <c r="L334" s="1">
        <v>729</v>
      </c>
      <c r="M334" s="1">
        <v>212</v>
      </c>
    </row>
    <row r="335" spans="1:13" x14ac:dyDescent="0.3">
      <c r="A335" s="1" t="s">
        <v>117</v>
      </c>
      <c r="B335" s="1" t="s">
        <v>118</v>
      </c>
      <c r="C335" s="1">
        <v>2014</v>
      </c>
      <c r="D335" s="1" t="s">
        <v>15</v>
      </c>
      <c r="E335" s="1" t="s">
        <v>119</v>
      </c>
      <c r="F335" s="1" t="s">
        <v>87</v>
      </c>
      <c r="G335" s="1" t="s">
        <v>120</v>
      </c>
      <c r="H335" s="1" t="s">
        <v>19</v>
      </c>
      <c r="I335" s="1" t="s">
        <v>191</v>
      </c>
      <c r="J335" s="1" t="s">
        <v>192</v>
      </c>
      <c r="K335" s="1">
        <v>0</v>
      </c>
      <c r="L335" s="1">
        <v>729</v>
      </c>
      <c r="M335" s="1">
        <v>207</v>
      </c>
    </row>
    <row r="336" spans="1:13" x14ac:dyDescent="0.3">
      <c r="A336" s="1" t="s">
        <v>117</v>
      </c>
      <c r="B336" s="1" t="s">
        <v>118</v>
      </c>
      <c r="C336" s="1">
        <v>2014</v>
      </c>
      <c r="D336" s="1" t="s">
        <v>15</v>
      </c>
      <c r="E336" s="1" t="s">
        <v>119</v>
      </c>
      <c r="F336" s="1" t="s">
        <v>87</v>
      </c>
      <c r="G336" s="1" t="s">
        <v>120</v>
      </c>
      <c r="H336" s="1" t="s">
        <v>19</v>
      </c>
      <c r="I336" s="1" t="s">
        <v>193</v>
      </c>
      <c r="J336" s="1" t="s">
        <v>194</v>
      </c>
      <c r="K336" s="1">
        <v>0</v>
      </c>
      <c r="L336" s="1">
        <v>729</v>
      </c>
      <c r="M336" s="1">
        <v>208</v>
      </c>
    </row>
    <row r="337" spans="1:13" x14ac:dyDescent="0.3">
      <c r="A337" s="1" t="s">
        <v>117</v>
      </c>
      <c r="B337" s="1" t="s">
        <v>118</v>
      </c>
      <c r="C337" s="1">
        <v>2014</v>
      </c>
      <c r="D337" s="1" t="s">
        <v>15</v>
      </c>
      <c r="E337" s="1" t="s">
        <v>119</v>
      </c>
      <c r="F337" s="1" t="s">
        <v>87</v>
      </c>
      <c r="G337" s="1" t="s">
        <v>120</v>
      </c>
      <c r="H337" s="1" t="s">
        <v>19</v>
      </c>
      <c r="I337" s="1" t="s">
        <v>189</v>
      </c>
      <c r="J337" s="1" t="s">
        <v>190</v>
      </c>
      <c r="K337" s="1">
        <v>0</v>
      </c>
      <c r="L337" s="1">
        <v>729</v>
      </c>
      <c r="M337" s="1">
        <v>209</v>
      </c>
    </row>
    <row r="338" spans="1:13" x14ac:dyDescent="0.3">
      <c r="A338" s="1" t="s">
        <v>129</v>
      </c>
      <c r="B338" s="1" t="s">
        <v>130</v>
      </c>
      <c r="C338" s="1">
        <v>2014</v>
      </c>
      <c r="D338" s="1" t="s">
        <v>15</v>
      </c>
      <c r="E338" s="1" t="s">
        <v>19</v>
      </c>
      <c r="F338" s="1" t="s">
        <v>131</v>
      </c>
      <c r="G338" s="1" t="s">
        <v>132</v>
      </c>
      <c r="H338" s="1" t="s">
        <v>19</v>
      </c>
      <c r="I338" s="1" t="s">
        <v>185</v>
      </c>
      <c r="J338" s="1" t="s">
        <v>186</v>
      </c>
      <c r="K338" s="1">
        <v>0</v>
      </c>
      <c r="L338" s="1">
        <v>139697</v>
      </c>
      <c r="M338" s="1">
        <v>210</v>
      </c>
    </row>
    <row r="339" spans="1:13" x14ac:dyDescent="0.3">
      <c r="A339" s="1" t="s">
        <v>129</v>
      </c>
      <c r="B339" s="1" t="s">
        <v>130</v>
      </c>
      <c r="C339" s="1">
        <v>2014</v>
      </c>
      <c r="D339" s="1" t="s">
        <v>15</v>
      </c>
      <c r="E339" s="1" t="s">
        <v>19</v>
      </c>
      <c r="F339" s="1" t="s">
        <v>131</v>
      </c>
      <c r="G339" s="1" t="s">
        <v>132</v>
      </c>
      <c r="H339" s="1" t="s">
        <v>19</v>
      </c>
      <c r="I339" s="1" t="s">
        <v>187</v>
      </c>
      <c r="J339" s="1" t="s">
        <v>188</v>
      </c>
      <c r="K339" s="1">
        <v>0</v>
      </c>
      <c r="L339" s="1">
        <v>-139697</v>
      </c>
      <c r="M339" s="1">
        <v>212</v>
      </c>
    </row>
    <row r="340" spans="1:13" x14ac:dyDescent="0.3">
      <c r="A340" s="1" t="s">
        <v>142</v>
      </c>
      <c r="B340" s="1" t="s">
        <v>143</v>
      </c>
      <c r="C340" s="1">
        <v>2014</v>
      </c>
      <c r="D340" s="1">
        <v>2014</v>
      </c>
      <c r="E340" s="1" t="s">
        <v>144</v>
      </c>
      <c r="F340" s="1" t="s">
        <v>145</v>
      </c>
      <c r="G340" s="1" t="s">
        <v>146</v>
      </c>
      <c r="H340" s="1" t="s">
        <v>19</v>
      </c>
      <c r="I340" s="1" t="s">
        <v>185</v>
      </c>
      <c r="J340" s="1" t="s">
        <v>186</v>
      </c>
      <c r="K340" s="1">
        <v>0</v>
      </c>
      <c r="L340" s="1">
        <v>1150</v>
      </c>
      <c r="M340" s="1">
        <v>210</v>
      </c>
    </row>
    <row r="341" spans="1:13" x14ac:dyDescent="0.3">
      <c r="A341" s="1" t="s">
        <v>142</v>
      </c>
      <c r="B341" s="1" t="s">
        <v>143</v>
      </c>
      <c r="C341" s="1">
        <v>2014</v>
      </c>
      <c r="D341" s="1">
        <v>2014</v>
      </c>
      <c r="E341" s="1" t="s">
        <v>144</v>
      </c>
      <c r="F341" s="1" t="s">
        <v>145</v>
      </c>
      <c r="G341" s="1" t="s">
        <v>146</v>
      </c>
      <c r="H341" s="1" t="s">
        <v>19</v>
      </c>
      <c r="I341" s="1" t="s">
        <v>187</v>
      </c>
      <c r="J341" s="1" t="s">
        <v>188</v>
      </c>
      <c r="K341" s="1">
        <v>0</v>
      </c>
      <c r="L341" s="1">
        <v>-1150</v>
      </c>
      <c r="M341" s="1">
        <v>212</v>
      </c>
    </row>
    <row r="342" spans="1:13" x14ac:dyDescent="0.3">
      <c r="A342" s="1" t="s">
        <v>13</v>
      </c>
      <c r="B342" s="1" t="s">
        <v>14</v>
      </c>
      <c r="C342" s="1">
        <v>2014</v>
      </c>
      <c r="D342" s="1" t="s">
        <v>15</v>
      </c>
      <c r="E342" s="1" t="s">
        <v>16</v>
      </c>
      <c r="F342" s="1" t="s">
        <v>151</v>
      </c>
      <c r="G342" s="1" t="s">
        <v>18</v>
      </c>
      <c r="H342" s="1" t="s">
        <v>19</v>
      </c>
      <c r="I342" s="1" t="s">
        <v>179</v>
      </c>
      <c r="J342" s="1" t="s">
        <v>180</v>
      </c>
      <c r="K342" s="1">
        <v>1</v>
      </c>
      <c r="L342" s="1">
        <v>52890</v>
      </c>
      <c r="M342" s="1">
        <v>215</v>
      </c>
    </row>
    <row r="343" spans="1:13" x14ac:dyDescent="0.3">
      <c r="A343" s="1" t="s">
        <v>13</v>
      </c>
      <c r="B343" s="1" t="s">
        <v>14</v>
      </c>
      <c r="C343" s="1">
        <v>2014</v>
      </c>
      <c r="D343" s="1" t="s">
        <v>15</v>
      </c>
      <c r="E343" s="1" t="s">
        <v>16</v>
      </c>
      <c r="F343" s="1" t="s">
        <v>151</v>
      </c>
      <c r="G343" s="1" t="s">
        <v>18</v>
      </c>
      <c r="H343" s="1" t="s">
        <v>19</v>
      </c>
      <c r="I343" s="1" t="s">
        <v>175</v>
      </c>
      <c r="J343" s="1" t="s">
        <v>176</v>
      </c>
      <c r="K343" s="1">
        <v>1</v>
      </c>
      <c r="L343" s="1">
        <v>43191</v>
      </c>
      <c r="M343" s="1">
        <v>244</v>
      </c>
    </row>
    <row r="344" spans="1:13" x14ac:dyDescent="0.3">
      <c r="A344" s="1" t="s">
        <v>13</v>
      </c>
      <c r="B344" s="1" t="s">
        <v>14</v>
      </c>
      <c r="C344" s="1">
        <v>2014</v>
      </c>
      <c r="D344" s="1" t="s">
        <v>15</v>
      </c>
      <c r="E344" s="1" t="s">
        <v>16</v>
      </c>
      <c r="F344" s="1" t="s">
        <v>151</v>
      </c>
      <c r="G344" s="1" t="s">
        <v>18</v>
      </c>
      <c r="H344" s="1" t="s">
        <v>19</v>
      </c>
      <c r="I344" s="1" t="s">
        <v>177</v>
      </c>
      <c r="J344" s="1" t="s">
        <v>178</v>
      </c>
      <c r="K344" s="1">
        <v>2</v>
      </c>
      <c r="L344" s="1">
        <v>96081</v>
      </c>
      <c r="M344" s="1">
        <v>253</v>
      </c>
    </row>
    <row r="345" spans="1:13" x14ac:dyDescent="0.3">
      <c r="A345" s="1" t="s">
        <v>84</v>
      </c>
      <c r="B345" s="1" t="s">
        <v>85</v>
      </c>
      <c r="C345" s="1">
        <v>2014</v>
      </c>
      <c r="D345" s="1">
        <v>2014</v>
      </c>
      <c r="E345" s="1" t="s">
        <v>86</v>
      </c>
      <c r="F345" s="1" t="s">
        <v>87</v>
      </c>
      <c r="G345" s="1" t="s">
        <v>88</v>
      </c>
      <c r="H345" s="1" t="s">
        <v>19</v>
      </c>
      <c r="I345" s="1" t="s">
        <v>179</v>
      </c>
      <c r="J345" s="1" t="s">
        <v>180</v>
      </c>
      <c r="K345" s="1">
        <v>0.4</v>
      </c>
      <c r="L345" s="1">
        <v>26432</v>
      </c>
      <c r="M345" s="1">
        <v>215</v>
      </c>
    </row>
    <row r="346" spans="1:13" x14ac:dyDescent="0.3">
      <c r="A346" s="1" t="s">
        <v>84</v>
      </c>
      <c r="B346" s="1" t="s">
        <v>85</v>
      </c>
      <c r="C346" s="1">
        <v>2014</v>
      </c>
      <c r="D346" s="1">
        <v>2014</v>
      </c>
      <c r="E346" s="1" t="s">
        <v>86</v>
      </c>
      <c r="F346" s="1" t="s">
        <v>87</v>
      </c>
      <c r="G346" s="1" t="s">
        <v>88</v>
      </c>
      <c r="H346" s="1" t="s">
        <v>19</v>
      </c>
      <c r="I346" s="1" t="s">
        <v>195</v>
      </c>
      <c r="J346" s="1" t="s">
        <v>196</v>
      </c>
      <c r="K346" s="1">
        <v>0.03</v>
      </c>
      <c r="L346" s="1">
        <v>2497</v>
      </c>
      <c r="M346" s="1">
        <v>216</v>
      </c>
    </row>
    <row r="347" spans="1:13" x14ac:dyDescent="0.3">
      <c r="A347" s="1" t="s">
        <v>84</v>
      </c>
      <c r="B347" s="1" t="s">
        <v>85</v>
      </c>
      <c r="C347" s="1">
        <v>2014</v>
      </c>
      <c r="D347" s="1">
        <v>2014</v>
      </c>
      <c r="E347" s="1" t="s">
        <v>86</v>
      </c>
      <c r="F347" s="1" t="s">
        <v>87</v>
      </c>
      <c r="G347" s="1" t="s">
        <v>88</v>
      </c>
      <c r="H347" s="1" t="s">
        <v>19</v>
      </c>
      <c r="I347" s="1" t="s">
        <v>181</v>
      </c>
      <c r="J347" s="1" t="s">
        <v>182</v>
      </c>
      <c r="K347" s="1">
        <v>1.71</v>
      </c>
      <c r="L347" s="1">
        <v>61117</v>
      </c>
      <c r="M347" s="1">
        <v>248</v>
      </c>
    </row>
    <row r="348" spans="1:13" x14ac:dyDescent="0.3">
      <c r="A348" s="1" t="s">
        <v>84</v>
      </c>
      <c r="B348" s="1" t="s">
        <v>85</v>
      </c>
      <c r="C348" s="1">
        <v>2014</v>
      </c>
      <c r="D348" s="1">
        <v>2014</v>
      </c>
      <c r="E348" s="1" t="s">
        <v>86</v>
      </c>
      <c r="F348" s="1" t="s">
        <v>87</v>
      </c>
      <c r="G348" s="1" t="s">
        <v>88</v>
      </c>
      <c r="H348" s="1" t="s">
        <v>19</v>
      </c>
      <c r="I348" s="1" t="s">
        <v>197</v>
      </c>
      <c r="J348" s="1" t="s">
        <v>198</v>
      </c>
      <c r="K348" s="1">
        <v>0.02</v>
      </c>
      <c r="L348" s="1">
        <v>430</v>
      </c>
      <c r="M348" s="1">
        <v>249</v>
      </c>
    </row>
    <row r="349" spans="1:13" x14ac:dyDescent="0.3">
      <c r="A349" s="1" t="s">
        <v>84</v>
      </c>
      <c r="B349" s="1" t="s">
        <v>85</v>
      </c>
      <c r="C349" s="1">
        <v>2014</v>
      </c>
      <c r="D349" s="1">
        <v>2014</v>
      </c>
      <c r="E349" s="1" t="s">
        <v>86</v>
      </c>
      <c r="F349" s="1" t="s">
        <v>87</v>
      </c>
      <c r="G349" s="1" t="s">
        <v>88</v>
      </c>
      <c r="H349" s="1" t="s">
        <v>19</v>
      </c>
      <c r="I349" s="1" t="s">
        <v>177</v>
      </c>
      <c r="J349" s="1" t="s">
        <v>178</v>
      </c>
      <c r="K349" s="1">
        <v>2.16</v>
      </c>
      <c r="L349" s="1">
        <v>90476</v>
      </c>
      <c r="M349" s="1">
        <v>253</v>
      </c>
    </row>
    <row r="350" spans="1:13" x14ac:dyDescent="0.3">
      <c r="A350" s="1" t="s">
        <v>93</v>
      </c>
      <c r="B350" s="1" t="s">
        <v>94</v>
      </c>
      <c r="C350" s="1">
        <v>2014</v>
      </c>
      <c r="D350" s="1" t="s">
        <v>15</v>
      </c>
      <c r="E350" s="1" t="s">
        <v>95</v>
      </c>
      <c r="F350" s="1" t="s">
        <v>88</v>
      </c>
      <c r="G350" s="1" t="s">
        <v>88</v>
      </c>
      <c r="H350" s="1" t="s">
        <v>19</v>
      </c>
      <c r="I350" s="1" t="s">
        <v>179</v>
      </c>
      <c r="J350" s="1" t="s">
        <v>180</v>
      </c>
      <c r="K350" s="1">
        <v>0.1</v>
      </c>
      <c r="L350" s="1">
        <v>8463</v>
      </c>
      <c r="M350" s="1">
        <v>215</v>
      </c>
    </row>
    <row r="351" spans="1:13" x14ac:dyDescent="0.3">
      <c r="A351" s="1" t="s">
        <v>93</v>
      </c>
      <c r="B351" s="1" t="s">
        <v>94</v>
      </c>
      <c r="C351" s="1">
        <v>2014</v>
      </c>
      <c r="D351" s="1" t="s">
        <v>15</v>
      </c>
      <c r="E351" s="1" t="s">
        <v>95</v>
      </c>
      <c r="F351" s="1" t="s">
        <v>88</v>
      </c>
      <c r="G351" s="1" t="s">
        <v>88</v>
      </c>
      <c r="H351" s="1" t="s">
        <v>19</v>
      </c>
      <c r="I351" s="1" t="s">
        <v>199</v>
      </c>
      <c r="J351" s="1" t="s">
        <v>200</v>
      </c>
      <c r="K351" s="1">
        <v>0.3</v>
      </c>
      <c r="L351" s="1">
        <v>13669</v>
      </c>
      <c r="M351" s="1">
        <v>246</v>
      </c>
    </row>
    <row r="352" spans="1:13" x14ac:dyDescent="0.3">
      <c r="A352" s="1" t="s">
        <v>93</v>
      </c>
      <c r="B352" s="1" t="s">
        <v>94</v>
      </c>
      <c r="C352" s="1">
        <v>2014</v>
      </c>
      <c r="D352" s="1" t="s">
        <v>15</v>
      </c>
      <c r="E352" s="1" t="s">
        <v>95</v>
      </c>
      <c r="F352" s="1" t="s">
        <v>88</v>
      </c>
      <c r="G352" s="1" t="s">
        <v>88</v>
      </c>
      <c r="H352" s="1" t="s">
        <v>19</v>
      </c>
      <c r="I352" s="1" t="s">
        <v>201</v>
      </c>
      <c r="J352" s="1" t="s">
        <v>202</v>
      </c>
      <c r="K352" s="1">
        <v>1.4</v>
      </c>
      <c r="L352" s="1">
        <v>43171</v>
      </c>
      <c r="M352" s="1">
        <v>247</v>
      </c>
    </row>
    <row r="353" spans="1:13" x14ac:dyDescent="0.3">
      <c r="A353" s="1" t="s">
        <v>93</v>
      </c>
      <c r="B353" s="1" t="s">
        <v>94</v>
      </c>
      <c r="C353" s="1">
        <v>2014</v>
      </c>
      <c r="D353" s="1" t="s">
        <v>15</v>
      </c>
      <c r="E353" s="1" t="s">
        <v>95</v>
      </c>
      <c r="F353" s="1" t="s">
        <v>88</v>
      </c>
      <c r="G353" s="1" t="s">
        <v>88</v>
      </c>
      <c r="H353" s="1" t="s">
        <v>19</v>
      </c>
      <c r="I353" s="1" t="s">
        <v>181</v>
      </c>
      <c r="J353" s="1" t="s">
        <v>182</v>
      </c>
      <c r="K353" s="1">
        <v>0.65</v>
      </c>
      <c r="L353" s="1">
        <v>15476</v>
      </c>
      <c r="M353" s="1">
        <v>248</v>
      </c>
    </row>
    <row r="354" spans="1:13" x14ac:dyDescent="0.3">
      <c r="A354" s="1" t="s">
        <v>93</v>
      </c>
      <c r="B354" s="1" t="s">
        <v>94</v>
      </c>
      <c r="C354" s="1">
        <v>2014</v>
      </c>
      <c r="D354" s="1" t="s">
        <v>15</v>
      </c>
      <c r="E354" s="1" t="s">
        <v>95</v>
      </c>
      <c r="F354" s="1" t="s">
        <v>88</v>
      </c>
      <c r="G354" s="1" t="s">
        <v>88</v>
      </c>
      <c r="H354" s="1" t="s">
        <v>19</v>
      </c>
      <c r="I354" s="1" t="s">
        <v>197</v>
      </c>
      <c r="J354" s="1" t="s">
        <v>198</v>
      </c>
      <c r="K354" s="1">
        <v>0.25</v>
      </c>
      <c r="L354" s="1">
        <v>7851</v>
      </c>
      <c r="M354" s="1">
        <v>249</v>
      </c>
    </row>
    <row r="355" spans="1:13" x14ac:dyDescent="0.3">
      <c r="A355" s="1" t="s">
        <v>93</v>
      </c>
      <c r="B355" s="1" t="s">
        <v>94</v>
      </c>
      <c r="C355" s="1">
        <v>2014</v>
      </c>
      <c r="D355" s="1" t="s">
        <v>15</v>
      </c>
      <c r="E355" s="1" t="s">
        <v>95</v>
      </c>
      <c r="F355" s="1" t="s">
        <v>88</v>
      </c>
      <c r="G355" s="1" t="s">
        <v>88</v>
      </c>
      <c r="H355" s="1" t="s">
        <v>19</v>
      </c>
      <c r="I355" s="1" t="s">
        <v>177</v>
      </c>
      <c r="J355" s="1" t="s">
        <v>178</v>
      </c>
      <c r="K355" s="1">
        <v>2.7</v>
      </c>
      <c r="L355" s="1">
        <v>88630</v>
      </c>
      <c r="M355" s="1">
        <v>253</v>
      </c>
    </row>
    <row r="356" spans="1:13" x14ac:dyDescent="0.3">
      <c r="A356" s="1" t="s">
        <v>98</v>
      </c>
      <c r="B356" s="1" t="s">
        <v>99</v>
      </c>
      <c r="C356" s="1">
        <v>2014</v>
      </c>
      <c r="D356" s="1">
        <v>2014</v>
      </c>
      <c r="E356" s="1" t="s">
        <v>100</v>
      </c>
      <c r="F356" s="1" t="s">
        <v>101</v>
      </c>
      <c r="G356" s="1" t="s">
        <v>102</v>
      </c>
      <c r="H356" s="1" t="s">
        <v>19</v>
      </c>
      <c r="I356" s="1" t="s">
        <v>179</v>
      </c>
      <c r="J356" s="1" t="s">
        <v>180</v>
      </c>
      <c r="K356" s="1">
        <v>0.15</v>
      </c>
      <c r="L356" s="1">
        <v>4272</v>
      </c>
      <c r="M356" s="1">
        <v>215</v>
      </c>
    </row>
    <row r="357" spans="1:13" x14ac:dyDescent="0.3">
      <c r="A357" s="1" t="s">
        <v>98</v>
      </c>
      <c r="B357" s="1" t="s">
        <v>99</v>
      </c>
      <c r="C357" s="1">
        <v>2014</v>
      </c>
      <c r="D357" s="1">
        <v>2014</v>
      </c>
      <c r="E357" s="1" t="s">
        <v>100</v>
      </c>
      <c r="F357" s="1" t="s">
        <v>101</v>
      </c>
      <c r="G357" s="1" t="s">
        <v>102</v>
      </c>
      <c r="H357" s="1" t="s">
        <v>19</v>
      </c>
      <c r="I357" s="1" t="s">
        <v>195</v>
      </c>
      <c r="J357" s="1" t="s">
        <v>196</v>
      </c>
      <c r="K357" s="1">
        <v>0.33</v>
      </c>
      <c r="L357" s="1">
        <v>22384</v>
      </c>
      <c r="M357" s="1">
        <v>216</v>
      </c>
    </row>
    <row r="358" spans="1:13" x14ac:dyDescent="0.3">
      <c r="A358" s="1" t="s">
        <v>98</v>
      </c>
      <c r="B358" s="1" t="s">
        <v>99</v>
      </c>
      <c r="C358" s="1">
        <v>2014</v>
      </c>
      <c r="D358" s="1">
        <v>2014</v>
      </c>
      <c r="E358" s="1" t="s">
        <v>100</v>
      </c>
      <c r="F358" s="1" t="s">
        <v>101</v>
      </c>
      <c r="G358" s="1" t="s">
        <v>102</v>
      </c>
      <c r="H358" s="1" t="s">
        <v>19</v>
      </c>
      <c r="I358" s="1" t="s">
        <v>199</v>
      </c>
      <c r="J358" s="1" t="s">
        <v>200</v>
      </c>
      <c r="K358" s="1">
        <v>1.25</v>
      </c>
      <c r="L358" s="1">
        <v>50592</v>
      </c>
      <c r="M358" s="1">
        <v>246</v>
      </c>
    </row>
    <row r="359" spans="1:13" x14ac:dyDescent="0.3">
      <c r="A359" s="1" t="s">
        <v>98</v>
      </c>
      <c r="B359" s="1" t="s">
        <v>99</v>
      </c>
      <c r="C359" s="1">
        <v>2014</v>
      </c>
      <c r="D359" s="1">
        <v>2014</v>
      </c>
      <c r="E359" s="1" t="s">
        <v>100</v>
      </c>
      <c r="F359" s="1" t="s">
        <v>101</v>
      </c>
      <c r="G359" s="1" t="s">
        <v>102</v>
      </c>
      <c r="H359" s="1" t="s">
        <v>19</v>
      </c>
      <c r="I359" s="1" t="s">
        <v>201</v>
      </c>
      <c r="J359" s="1" t="s">
        <v>202</v>
      </c>
      <c r="K359" s="1">
        <v>0.11</v>
      </c>
      <c r="L359" s="1">
        <v>2934</v>
      </c>
      <c r="M359" s="1">
        <v>247</v>
      </c>
    </row>
    <row r="360" spans="1:13" x14ac:dyDescent="0.3">
      <c r="A360" s="1" t="s">
        <v>98</v>
      </c>
      <c r="B360" s="1" t="s">
        <v>99</v>
      </c>
      <c r="C360" s="1">
        <v>2014</v>
      </c>
      <c r="D360" s="1">
        <v>2014</v>
      </c>
      <c r="E360" s="1" t="s">
        <v>100</v>
      </c>
      <c r="F360" s="1" t="s">
        <v>101</v>
      </c>
      <c r="G360" s="1" t="s">
        <v>102</v>
      </c>
      <c r="H360" s="1" t="s">
        <v>19</v>
      </c>
      <c r="I360" s="1" t="s">
        <v>197</v>
      </c>
      <c r="J360" s="1" t="s">
        <v>198</v>
      </c>
      <c r="K360" s="1">
        <v>0.11</v>
      </c>
      <c r="L360" s="1">
        <v>3240</v>
      </c>
      <c r="M360" s="1">
        <v>249</v>
      </c>
    </row>
    <row r="361" spans="1:13" x14ac:dyDescent="0.3">
      <c r="A361" s="1" t="s">
        <v>98</v>
      </c>
      <c r="B361" s="1" t="s">
        <v>99</v>
      </c>
      <c r="C361" s="1">
        <v>2014</v>
      </c>
      <c r="D361" s="1">
        <v>2014</v>
      </c>
      <c r="E361" s="1" t="s">
        <v>100</v>
      </c>
      <c r="F361" s="1" t="s">
        <v>101</v>
      </c>
      <c r="G361" s="1" t="s">
        <v>102</v>
      </c>
      <c r="H361" s="1" t="s">
        <v>19</v>
      </c>
      <c r="I361" s="1" t="s">
        <v>177</v>
      </c>
      <c r="J361" s="1" t="s">
        <v>178</v>
      </c>
      <c r="K361" s="1">
        <v>1.95</v>
      </c>
      <c r="L361" s="1">
        <v>83422</v>
      </c>
      <c r="M361" s="1">
        <v>253</v>
      </c>
    </row>
    <row r="362" spans="1:13" x14ac:dyDescent="0.3">
      <c r="A362" s="1" t="s">
        <v>105</v>
      </c>
      <c r="B362" s="1" t="s">
        <v>106</v>
      </c>
      <c r="C362" s="1">
        <v>2014</v>
      </c>
      <c r="D362" s="1">
        <v>2014</v>
      </c>
      <c r="E362" s="1" t="s">
        <v>107</v>
      </c>
      <c r="F362" s="1" t="s">
        <v>108</v>
      </c>
      <c r="G362" s="1" t="s">
        <v>109</v>
      </c>
      <c r="H362" s="1" t="s">
        <v>19</v>
      </c>
      <c r="I362" s="1" t="s">
        <v>179</v>
      </c>
      <c r="J362" s="1" t="s">
        <v>180</v>
      </c>
      <c r="K362" s="1">
        <v>1</v>
      </c>
      <c r="L362" s="1">
        <v>44288</v>
      </c>
      <c r="M362" s="1">
        <v>215</v>
      </c>
    </row>
    <row r="363" spans="1:13" x14ac:dyDescent="0.3">
      <c r="A363" s="1" t="s">
        <v>105</v>
      </c>
      <c r="B363" s="1" t="s">
        <v>106</v>
      </c>
      <c r="C363" s="1">
        <v>2014</v>
      </c>
      <c r="D363" s="1">
        <v>2014</v>
      </c>
      <c r="E363" s="1" t="s">
        <v>107</v>
      </c>
      <c r="F363" s="1" t="s">
        <v>108</v>
      </c>
      <c r="G363" s="1" t="s">
        <v>109</v>
      </c>
      <c r="H363" s="1" t="s">
        <v>19</v>
      </c>
      <c r="I363" s="1" t="s">
        <v>195</v>
      </c>
      <c r="J363" s="1" t="s">
        <v>196</v>
      </c>
      <c r="K363" s="1">
        <v>0.75</v>
      </c>
      <c r="L363" s="1">
        <v>36152</v>
      </c>
      <c r="M363" s="1">
        <v>216</v>
      </c>
    </row>
    <row r="364" spans="1:13" x14ac:dyDescent="0.3">
      <c r="A364" s="1" t="s">
        <v>105</v>
      </c>
      <c r="B364" s="1" t="s">
        <v>106</v>
      </c>
      <c r="C364" s="1">
        <v>2014</v>
      </c>
      <c r="D364" s="1">
        <v>2014</v>
      </c>
      <c r="E364" s="1" t="s">
        <v>107</v>
      </c>
      <c r="F364" s="1" t="s">
        <v>108</v>
      </c>
      <c r="G364" s="1" t="s">
        <v>109</v>
      </c>
      <c r="H364" s="1" t="s">
        <v>19</v>
      </c>
      <c r="I364" s="1" t="s">
        <v>201</v>
      </c>
      <c r="J364" s="1" t="s">
        <v>202</v>
      </c>
      <c r="K364" s="1">
        <v>2.85</v>
      </c>
      <c r="L364" s="1">
        <v>104671</v>
      </c>
      <c r="M364" s="1">
        <v>247</v>
      </c>
    </row>
    <row r="365" spans="1:13" x14ac:dyDescent="0.3">
      <c r="A365" s="1" t="s">
        <v>105</v>
      </c>
      <c r="B365" s="1" t="s">
        <v>106</v>
      </c>
      <c r="C365" s="1">
        <v>2014</v>
      </c>
      <c r="D365" s="1">
        <v>2014</v>
      </c>
      <c r="E365" s="1" t="s">
        <v>107</v>
      </c>
      <c r="F365" s="1" t="s">
        <v>108</v>
      </c>
      <c r="G365" s="1" t="s">
        <v>109</v>
      </c>
      <c r="H365" s="1" t="s">
        <v>19</v>
      </c>
      <c r="I365" s="1" t="s">
        <v>177</v>
      </c>
      <c r="J365" s="1" t="s">
        <v>178</v>
      </c>
      <c r="K365" s="1">
        <v>4.5999999999999996</v>
      </c>
      <c r="L365" s="1">
        <v>185111</v>
      </c>
      <c r="M365" s="1">
        <v>253</v>
      </c>
    </row>
    <row r="366" spans="1:13" x14ac:dyDescent="0.3">
      <c r="A366" s="1" t="s">
        <v>112</v>
      </c>
      <c r="B366" s="1" t="s">
        <v>113</v>
      </c>
      <c r="C366" s="1">
        <v>2014</v>
      </c>
      <c r="D366" s="1">
        <v>2014</v>
      </c>
      <c r="E366" s="1" t="s">
        <v>16</v>
      </c>
      <c r="F366" s="1" t="s">
        <v>114</v>
      </c>
      <c r="G366" s="1" t="s">
        <v>61</v>
      </c>
      <c r="H366" s="1" t="s">
        <v>19</v>
      </c>
      <c r="I366" s="1" t="s">
        <v>175</v>
      </c>
      <c r="J366" s="1" t="s">
        <v>176</v>
      </c>
      <c r="K366" s="1">
        <v>0.46</v>
      </c>
      <c r="L366" s="1">
        <v>18952</v>
      </c>
      <c r="M366" s="1">
        <v>244</v>
      </c>
    </row>
    <row r="367" spans="1:13" x14ac:dyDescent="0.3">
      <c r="A367" s="1" t="s">
        <v>112</v>
      </c>
      <c r="B367" s="1" t="s">
        <v>113</v>
      </c>
      <c r="C367" s="1">
        <v>2014</v>
      </c>
      <c r="D367" s="1">
        <v>2014</v>
      </c>
      <c r="E367" s="1" t="s">
        <v>16</v>
      </c>
      <c r="F367" s="1" t="s">
        <v>114</v>
      </c>
      <c r="G367" s="1" t="s">
        <v>61</v>
      </c>
      <c r="H367" s="1" t="s">
        <v>19</v>
      </c>
      <c r="I367" s="1" t="s">
        <v>203</v>
      </c>
      <c r="J367" s="1" t="s">
        <v>204</v>
      </c>
      <c r="K367" s="1">
        <v>0.56000000000000005</v>
      </c>
      <c r="L367" s="1">
        <v>17964</v>
      </c>
      <c r="M367" s="1">
        <v>245</v>
      </c>
    </row>
    <row r="368" spans="1:13" x14ac:dyDescent="0.3">
      <c r="A368" s="1" t="s">
        <v>112</v>
      </c>
      <c r="B368" s="1" t="s">
        <v>113</v>
      </c>
      <c r="C368" s="1">
        <v>2014</v>
      </c>
      <c r="D368" s="1">
        <v>2014</v>
      </c>
      <c r="E368" s="1" t="s">
        <v>16</v>
      </c>
      <c r="F368" s="1" t="s">
        <v>114</v>
      </c>
      <c r="G368" s="1" t="s">
        <v>61</v>
      </c>
      <c r="H368" s="1" t="s">
        <v>19</v>
      </c>
      <c r="I368" s="1" t="s">
        <v>199</v>
      </c>
      <c r="J368" s="1" t="s">
        <v>200</v>
      </c>
      <c r="K368" s="1">
        <v>0.62</v>
      </c>
      <c r="L368" s="1">
        <v>22999</v>
      </c>
      <c r="M368" s="1">
        <v>246</v>
      </c>
    </row>
    <row r="369" spans="1:13" x14ac:dyDescent="0.3">
      <c r="A369" s="1" t="s">
        <v>112</v>
      </c>
      <c r="B369" s="1" t="s">
        <v>113</v>
      </c>
      <c r="C369" s="1">
        <v>2014</v>
      </c>
      <c r="D369" s="1">
        <v>2014</v>
      </c>
      <c r="E369" s="1" t="s">
        <v>16</v>
      </c>
      <c r="F369" s="1" t="s">
        <v>114</v>
      </c>
      <c r="G369" s="1" t="s">
        <v>61</v>
      </c>
      <c r="H369" s="1" t="s">
        <v>19</v>
      </c>
      <c r="I369" s="1" t="s">
        <v>201</v>
      </c>
      <c r="J369" s="1" t="s">
        <v>202</v>
      </c>
      <c r="K369" s="1">
        <v>0.5</v>
      </c>
      <c r="L369" s="1">
        <v>24109</v>
      </c>
      <c r="M369" s="1">
        <v>247</v>
      </c>
    </row>
    <row r="370" spans="1:13" x14ac:dyDescent="0.3">
      <c r="A370" s="1" t="s">
        <v>112</v>
      </c>
      <c r="B370" s="1" t="s">
        <v>113</v>
      </c>
      <c r="C370" s="1">
        <v>2014</v>
      </c>
      <c r="D370" s="1">
        <v>2014</v>
      </c>
      <c r="E370" s="1" t="s">
        <v>16</v>
      </c>
      <c r="F370" s="1" t="s">
        <v>114</v>
      </c>
      <c r="G370" s="1" t="s">
        <v>61</v>
      </c>
      <c r="H370" s="1" t="s">
        <v>19</v>
      </c>
      <c r="I370" s="1" t="s">
        <v>177</v>
      </c>
      <c r="J370" s="1" t="s">
        <v>178</v>
      </c>
      <c r="K370" s="1">
        <v>2.14</v>
      </c>
      <c r="L370" s="1">
        <v>84024</v>
      </c>
      <c r="M370" s="1">
        <v>253</v>
      </c>
    </row>
    <row r="371" spans="1:13" x14ac:dyDescent="0.3">
      <c r="A371" s="1" t="s">
        <v>117</v>
      </c>
      <c r="B371" s="1" t="s">
        <v>118</v>
      </c>
      <c r="C371" s="1">
        <v>2014</v>
      </c>
      <c r="D371" s="1" t="s">
        <v>15</v>
      </c>
      <c r="E371" s="1" t="s">
        <v>119</v>
      </c>
      <c r="F371" s="1" t="s">
        <v>87</v>
      </c>
      <c r="G371" s="1" t="s">
        <v>120</v>
      </c>
      <c r="H371" s="1" t="s">
        <v>19</v>
      </c>
      <c r="I371" s="1" t="s">
        <v>205</v>
      </c>
      <c r="J371" s="1" t="s">
        <v>206</v>
      </c>
      <c r="K371" s="1">
        <v>0.12</v>
      </c>
      <c r="L371" s="1">
        <v>5625</v>
      </c>
      <c r="M371" s="1">
        <v>230</v>
      </c>
    </row>
    <row r="372" spans="1:13" x14ac:dyDescent="0.3">
      <c r="A372" s="1" t="s">
        <v>117</v>
      </c>
      <c r="B372" s="1" t="s">
        <v>118</v>
      </c>
      <c r="C372" s="1">
        <v>2014</v>
      </c>
      <c r="D372" s="1" t="s">
        <v>15</v>
      </c>
      <c r="E372" s="1" t="s">
        <v>119</v>
      </c>
      <c r="F372" s="1" t="s">
        <v>87</v>
      </c>
      <c r="G372" s="1" t="s">
        <v>120</v>
      </c>
      <c r="H372" s="1" t="s">
        <v>19</v>
      </c>
      <c r="I372" s="1" t="s">
        <v>179</v>
      </c>
      <c r="J372" s="1" t="s">
        <v>180</v>
      </c>
      <c r="K372" s="1">
        <v>0.4</v>
      </c>
      <c r="L372" s="1">
        <v>43441</v>
      </c>
      <c r="M372" s="1">
        <v>215</v>
      </c>
    </row>
    <row r="373" spans="1:13" x14ac:dyDescent="0.3">
      <c r="A373" s="1" t="s">
        <v>117</v>
      </c>
      <c r="B373" s="1" t="s">
        <v>118</v>
      </c>
      <c r="C373" s="1">
        <v>2014</v>
      </c>
      <c r="D373" s="1" t="s">
        <v>15</v>
      </c>
      <c r="E373" s="1" t="s">
        <v>119</v>
      </c>
      <c r="F373" s="1" t="s">
        <v>87</v>
      </c>
      <c r="G373" s="1" t="s">
        <v>120</v>
      </c>
      <c r="H373" s="1" t="s">
        <v>19</v>
      </c>
      <c r="I373" s="1" t="s">
        <v>195</v>
      </c>
      <c r="J373" s="1" t="s">
        <v>196</v>
      </c>
      <c r="K373" s="1">
        <v>0.61</v>
      </c>
      <c r="L373" s="1">
        <v>40991</v>
      </c>
      <c r="M373" s="1">
        <v>216</v>
      </c>
    </row>
    <row r="374" spans="1:13" x14ac:dyDescent="0.3">
      <c r="A374" s="1" t="s">
        <v>117</v>
      </c>
      <c r="B374" s="1" t="s">
        <v>118</v>
      </c>
      <c r="C374" s="1">
        <v>2014</v>
      </c>
      <c r="D374" s="1" t="s">
        <v>15</v>
      </c>
      <c r="E374" s="1" t="s">
        <v>119</v>
      </c>
      <c r="F374" s="1" t="s">
        <v>87</v>
      </c>
      <c r="G374" s="1" t="s">
        <v>120</v>
      </c>
      <c r="H374" s="1" t="s">
        <v>19</v>
      </c>
      <c r="I374" s="1" t="s">
        <v>181</v>
      </c>
      <c r="J374" s="1" t="s">
        <v>182</v>
      </c>
      <c r="K374" s="1">
        <v>1.1399999999999999</v>
      </c>
      <c r="L374" s="1">
        <v>38933</v>
      </c>
      <c r="M374" s="1">
        <v>248</v>
      </c>
    </row>
    <row r="375" spans="1:13" x14ac:dyDescent="0.3">
      <c r="A375" s="1" t="s">
        <v>117</v>
      </c>
      <c r="B375" s="1" t="s">
        <v>118</v>
      </c>
      <c r="C375" s="1">
        <v>2014</v>
      </c>
      <c r="D375" s="1" t="s">
        <v>15</v>
      </c>
      <c r="E375" s="1" t="s">
        <v>119</v>
      </c>
      <c r="F375" s="1" t="s">
        <v>87</v>
      </c>
      <c r="G375" s="1" t="s">
        <v>120</v>
      </c>
      <c r="H375" s="1" t="s">
        <v>19</v>
      </c>
      <c r="I375" s="1" t="s">
        <v>197</v>
      </c>
      <c r="J375" s="1" t="s">
        <v>198</v>
      </c>
      <c r="K375" s="1">
        <v>0.15</v>
      </c>
      <c r="L375" s="1">
        <v>6671</v>
      </c>
      <c r="M375" s="1">
        <v>249</v>
      </c>
    </row>
    <row r="376" spans="1:13" x14ac:dyDescent="0.3">
      <c r="A376" s="1" t="s">
        <v>117</v>
      </c>
      <c r="B376" s="1" t="s">
        <v>118</v>
      </c>
      <c r="C376" s="1">
        <v>2014</v>
      </c>
      <c r="D376" s="1" t="s">
        <v>15</v>
      </c>
      <c r="E376" s="1" t="s">
        <v>119</v>
      </c>
      <c r="F376" s="1" t="s">
        <v>87</v>
      </c>
      <c r="G376" s="1" t="s">
        <v>120</v>
      </c>
      <c r="H376" s="1" t="s">
        <v>19</v>
      </c>
      <c r="I376" s="1" t="s">
        <v>207</v>
      </c>
      <c r="J376" s="1" t="s">
        <v>208</v>
      </c>
      <c r="K376" s="1">
        <v>0.4</v>
      </c>
      <c r="L376" s="1">
        <v>15539</v>
      </c>
      <c r="M376" s="1">
        <v>250</v>
      </c>
    </row>
    <row r="377" spans="1:13" x14ac:dyDescent="0.3">
      <c r="A377" s="1" t="s">
        <v>117</v>
      </c>
      <c r="B377" s="1" t="s">
        <v>118</v>
      </c>
      <c r="C377" s="1">
        <v>2014</v>
      </c>
      <c r="D377" s="1" t="s">
        <v>15</v>
      </c>
      <c r="E377" s="1" t="s">
        <v>119</v>
      </c>
      <c r="F377" s="1" t="s">
        <v>87</v>
      </c>
      <c r="G377" s="1" t="s">
        <v>120</v>
      </c>
      <c r="H377" s="1" t="s">
        <v>19</v>
      </c>
      <c r="I377" s="1" t="s">
        <v>177</v>
      </c>
      <c r="J377" s="1" t="s">
        <v>178</v>
      </c>
      <c r="K377" s="1">
        <v>2.82</v>
      </c>
      <c r="L377" s="1">
        <v>151200</v>
      </c>
      <c r="M377" s="1">
        <v>253</v>
      </c>
    </row>
    <row r="378" spans="1:13" x14ac:dyDescent="0.3">
      <c r="A378" s="1" t="s">
        <v>129</v>
      </c>
      <c r="B378" s="1" t="s">
        <v>130</v>
      </c>
      <c r="C378" s="1">
        <v>2014</v>
      </c>
      <c r="D378" s="1" t="s">
        <v>15</v>
      </c>
      <c r="E378" s="1" t="s">
        <v>19</v>
      </c>
      <c r="F378" s="1" t="s">
        <v>131</v>
      </c>
      <c r="G378" s="1" t="s">
        <v>132</v>
      </c>
      <c r="H378" s="1" t="s">
        <v>19</v>
      </c>
      <c r="I378" s="1" t="s">
        <v>179</v>
      </c>
      <c r="J378" s="1" t="s">
        <v>180</v>
      </c>
      <c r="K378" s="1">
        <v>1</v>
      </c>
      <c r="L378" s="1">
        <v>45531</v>
      </c>
      <c r="M378" s="1">
        <v>215</v>
      </c>
    </row>
    <row r="379" spans="1:13" x14ac:dyDescent="0.3">
      <c r="A379" s="1" t="s">
        <v>129</v>
      </c>
      <c r="B379" s="1" t="s">
        <v>130</v>
      </c>
      <c r="C379" s="1">
        <v>2014</v>
      </c>
      <c r="D379" s="1" t="s">
        <v>15</v>
      </c>
      <c r="E379" s="1" t="s">
        <v>19</v>
      </c>
      <c r="F379" s="1" t="s">
        <v>131</v>
      </c>
      <c r="G379" s="1" t="s">
        <v>132</v>
      </c>
      <c r="H379" s="1" t="s">
        <v>19</v>
      </c>
      <c r="I379" s="1" t="s">
        <v>177</v>
      </c>
      <c r="J379" s="1" t="s">
        <v>178</v>
      </c>
      <c r="K379" s="1">
        <v>2.2999999999999998</v>
      </c>
      <c r="L379" s="1">
        <v>86083</v>
      </c>
      <c r="M379" s="1">
        <v>253</v>
      </c>
    </row>
    <row r="380" spans="1:13" x14ac:dyDescent="0.3">
      <c r="A380" s="1" t="s">
        <v>129</v>
      </c>
      <c r="B380" s="1" t="s">
        <v>130</v>
      </c>
      <c r="C380" s="1">
        <v>2014</v>
      </c>
      <c r="D380" s="1" t="s">
        <v>15</v>
      </c>
      <c r="E380" s="1" t="s">
        <v>19</v>
      </c>
      <c r="F380" s="1" t="s">
        <v>131</v>
      </c>
      <c r="G380" s="1" t="s">
        <v>132</v>
      </c>
      <c r="H380" s="1" t="s">
        <v>19</v>
      </c>
      <c r="I380" s="1" t="s">
        <v>209</v>
      </c>
      <c r="J380" s="1" t="s">
        <v>210</v>
      </c>
      <c r="K380" s="1">
        <v>0.8</v>
      </c>
      <c r="L380" s="1">
        <v>36425</v>
      </c>
      <c r="M380" s="1">
        <v>217</v>
      </c>
    </row>
    <row r="381" spans="1:13" x14ac:dyDescent="0.3">
      <c r="A381" s="1" t="s">
        <v>129</v>
      </c>
      <c r="B381" s="1" t="s">
        <v>130</v>
      </c>
      <c r="C381" s="1">
        <v>2014</v>
      </c>
      <c r="D381" s="1" t="s">
        <v>15</v>
      </c>
      <c r="E381" s="1" t="s">
        <v>19</v>
      </c>
      <c r="F381" s="1" t="s">
        <v>131</v>
      </c>
      <c r="G381" s="1" t="s">
        <v>132</v>
      </c>
      <c r="H381" s="1" t="s">
        <v>19</v>
      </c>
      <c r="I381" s="1" t="s">
        <v>211</v>
      </c>
      <c r="J381" s="1" t="s">
        <v>212</v>
      </c>
      <c r="K381" s="1">
        <v>0.5</v>
      </c>
      <c r="L381" s="1">
        <v>4127</v>
      </c>
      <c r="M381" s="1">
        <v>218</v>
      </c>
    </row>
    <row r="382" spans="1:13" x14ac:dyDescent="0.3">
      <c r="A382" s="1" t="s">
        <v>133</v>
      </c>
      <c r="B382" s="1" t="s">
        <v>134</v>
      </c>
      <c r="C382" s="1">
        <v>2014</v>
      </c>
      <c r="D382" s="1">
        <v>2014</v>
      </c>
      <c r="E382" s="1" t="s">
        <v>135</v>
      </c>
      <c r="F382" s="1" t="s">
        <v>87</v>
      </c>
      <c r="G382" s="1" t="s">
        <v>87</v>
      </c>
      <c r="H382" s="1" t="s">
        <v>19</v>
      </c>
      <c r="I382" s="1" t="s">
        <v>203</v>
      </c>
      <c r="J382" s="1" t="s">
        <v>204</v>
      </c>
      <c r="K382" s="1">
        <v>0.1</v>
      </c>
      <c r="L382" s="1">
        <v>4670</v>
      </c>
      <c r="M382" s="1">
        <v>245</v>
      </c>
    </row>
    <row r="383" spans="1:13" x14ac:dyDescent="0.3">
      <c r="A383" s="1" t="s">
        <v>133</v>
      </c>
      <c r="B383" s="1" t="s">
        <v>134</v>
      </c>
      <c r="C383" s="1">
        <v>2014</v>
      </c>
      <c r="D383" s="1">
        <v>2014</v>
      </c>
      <c r="E383" s="1" t="s">
        <v>135</v>
      </c>
      <c r="F383" s="1" t="s">
        <v>87</v>
      </c>
      <c r="G383" s="1" t="s">
        <v>87</v>
      </c>
      <c r="H383" s="1" t="s">
        <v>19</v>
      </c>
      <c r="I383" s="1" t="s">
        <v>201</v>
      </c>
      <c r="J383" s="1" t="s">
        <v>202</v>
      </c>
      <c r="K383" s="1">
        <v>0.14000000000000001</v>
      </c>
      <c r="L383" s="1">
        <v>6788</v>
      </c>
      <c r="M383" s="1">
        <v>247</v>
      </c>
    </row>
    <row r="384" spans="1:13" x14ac:dyDescent="0.3">
      <c r="A384" s="1" t="s">
        <v>133</v>
      </c>
      <c r="B384" s="1" t="s">
        <v>134</v>
      </c>
      <c r="C384" s="1">
        <v>2014</v>
      </c>
      <c r="D384" s="1">
        <v>2014</v>
      </c>
      <c r="E384" s="1" t="s">
        <v>135</v>
      </c>
      <c r="F384" s="1" t="s">
        <v>87</v>
      </c>
      <c r="G384" s="1" t="s">
        <v>87</v>
      </c>
      <c r="H384" s="1" t="s">
        <v>19</v>
      </c>
      <c r="I384" s="1" t="s">
        <v>181</v>
      </c>
      <c r="J384" s="1" t="s">
        <v>182</v>
      </c>
      <c r="K384" s="1">
        <v>0.94</v>
      </c>
      <c r="L384" s="1">
        <v>35816</v>
      </c>
      <c r="M384" s="1">
        <v>248</v>
      </c>
    </row>
    <row r="385" spans="1:13" x14ac:dyDescent="0.3">
      <c r="A385" s="1" t="s">
        <v>133</v>
      </c>
      <c r="B385" s="1" t="s">
        <v>134</v>
      </c>
      <c r="C385" s="1">
        <v>2014</v>
      </c>
      <c r="D385" s="1">
        <v>2014</v>
      </c>
      <c r="E385" s="1" t="s">
        <v>135</v>
      </c>
      <c r="F385" s="1" t="s">
        <v>87</v>
      </c>
      <c r="G385" s="1" t="s">
        <v>87</v>
      </c>
      <c r="H385" s="1" t="s">
        <v>19</v>
      </c>
      <c r="I385" s="1" t="s">
        <v>177</v>
      </c>
      <c r="J385" s="1" t="s">
        <v>178</v>
      </c>
      <c r="K385" s="1">
        <v>1.74</v>
      </c>
      <c r="L385" s="1">
        <v>79901</v>
      </c>
      <c r="M385" s="1">
        <v>253</v>
      </c>
    </row>
    <row r="386" spans="1:13" x14ac:dyDescent="0.3">
      <c r="A386" s="1" t="s">
        <v>133</v>
      </c>
      <c r="B386" s="1" t="s">
        <v>134</v>
      </c>
      <c r="C386" s="1">
        <v>2014</v>
      </c>
      <c r="D386" s="1">
        <v>2014</v>
      </c>
      <c r="E386" s="1" t="s">
        <v>135</v>
      </c>
      <c r="F386" s="1" t="s">
        <v>87</v>
      </c>
      <c r="G386" s="1" t="s">
        <v>87</v>
      </c>
      <c r="H386" s="1" t="s">
        <v>19</v>
      </c>
      <c r="I386" s="1" t="s">
        <v>209</v>
      </c>
      <c r="J386" s="1" t="s">
        <v>210</v>
      </c>
      <c r="K386" s="1">
        <v>0.5</v>
      </c>
      <c r="L386" s="1">
        <v>27571</v>
      </c>
      <c r="M386" s="1">
        <v>217</v>
      </c>
    </row>
    <row r="387" spans="1:13" x14ac:dyDescent="0.3">
      <c r="A387" s="1" t="s">
        <v>133</v>
      </c>
      <c r="B387" s="1" t="s">
        <v>134</v>
      </c>
      <c r="C387" s="1">
        <v>2014</v>
      </c>
      <c r="D387" s="1">
        <v>2014</v>
      </c>
      <c r="E387" s="1" t="s">
        <v>135</v>
      </c>
      <c r="F387" s="1" t="s">
        <v>87</v>
      </c>
      <c r="G387" s="1" t="s">
        <v>87</v>
      </c>
      <c r="H387" s="1" t="s">
        <v>19</v>
      </c>
      <c r="I387" s="1" t="s">
        <v>179</v>
      </c>
      <c r="J387" s="1" t="s">
        <v>180</v>
      </c>
      <c r="K387" s="1">
        <v>0.03</v>
      </c>
      <c r="L387" s="1">
        <v>2000</v>
      </c>
      <c r="M387" s="1">
        <v>215</v>
      </c>
    </row>
    <row r="388" spans="1:13" x14ac:dyDescent="0.3">
      <c r="A388" s="1" t="s">
        <v>133</v>
      </c>
      <c r="B388" s="1" t="s">
        <v>134</v>
      </c>
      <c r="C388" s="1">
        <v>2014</v>
      </c>
      <c r="D388" s="1">
        <v>2014</v>
      </c>
      <c r="E388" s="1" t="s">
        <v>135</v>
      </c>
      <c r="F388" s="1" t="s">
        <v>87</v>
      </c>
      <c r="G388" s="1" t="s">
        <v>87</v>
      </c>
      <c r="H388" s="1" t="s">
        <v>19</v>
      </c>
      <c r="I388" s="1" t="s">
        <v>195</v>
      </c>
      <c r="J388" s="1" t="s">
        <v>196</v>
      </c>
      <c r="K388" s="1">
        <v>0.03</v>
      </c>
      <c r="L388" s="1">
        <v>3056</v>
      </c>
      <c r="M388" s="1">
        <v>216</v>
      </c>
    </row>
    <row r="389" spans="1:13" x14ac:dyDescent="0.3">
      <c r="A389" s="1" t="s">
        <v>142</v>
      </c>
      <c r="B389" s="1" t="s">
        <v>143</v>
      </c>
      <c r="C389" s="1">
        <v>2014</v>
      </c>
      <c r="D389" s="1">
        <v>2014</v>
      </c>
      <c r="E389" s="1" t="s">
        <v>144</v>
      </c>
      <c r="F389" s="1" t="s">
        <v>145</v>
      </c>
      <c r="G389" s="1" t="s">
        <v>146</v>
      </c>
      <c r="H389" s="1" t="s">
        <v>19</v>
      </c>
      <c r="I389" s="1" t="s">
        <v>195</v>
      </c>
      <c r="J389" s="1" t="s">
        <v>196</v>
      </c>
      <c r="K389" s="1">
        <v>0.03</v>
      </c>
      <c r="L389" s="1">
        <v>2544.48</v>
      </c>
      <c r="M389" s="1">
        <v>216</v>
      </c>
    </row>
    <row r="390" spans="1:13" x14ac:dyDescent="0.3">
      <c r="A390" s="1" t="s">
        <v>142</v>
      </c>
      <c r="B390" s="1" t="s">
        <v>143</v>
      </c>
      <c r="C390" s="1">
        <v>2014</v>
      </c>
      <c r="D390" s="1">
        <v>2014</v>
      </c>
      <c r="E390" s="1" t="s">
        <v>144</v>
      </c>
      <c r="F390" s="1" t="s">
        <v>145</v>
      </c>
      <c r="G390" s="1" t="s">
        <v>146</v>
      </c>
      <c r="H390" s="1" t="s">
        <v>19</v>
      </c>
      <c r="I390" s="1" t="s">
        <v>211</v>
      </c>
      <c r="J390" s="1" t="s">
        <v>212</v>
      </c>
      <c r="K390" s="1">
        <v>1</v>
      </c>
      <c r="L390" s="1">
        <v>38482.300000000003</v>
      </c>
      <c r="M390" s="1">
        <v>218</v>
      </c>
    </row>
    <row r="391" spans="1:13" x14ac:dyDescent="0.3">
      <c r="A391" s="1" t="s">
        <v>142</v>
      </c>
      <c r="B391" s="1" t="s">
        <v>143</v>
      </c>
      <c r="C391" s="1">
        <v>2014</v>
      </c>
      <c r="D391" s="1">
        <v>2014</v>
      </c>
      <c r="E391" s="1" t="s">
        <v>144</v>
      </c>
      <c r="F391" s="1" t="s">
        <v>145</v>
      </c>
      <c r="G391" s="1" t="s">
        <v>146</v>
      </c>
      <c r="H391" s="1" t="s">
        <v>19</v>
      </c>
      <c r="I391" s="1" t="s">
        <v>213</v>
      </c>
      <c r="J391" s="1" t="s">
        <v>214</v>
      </c>
      <c r="K391" s="1">
        <v>1</v>
      </c>
      <c r="L391" s="1">
        <v>34302.800000000003</v>
      </c>
      <c r="M391" s="1">
        <v>242</v>
      </c>
    </row>
    <row r="392" spans="1:13" x14ac:dyDescent="0.3">
      <c r="A392" s="1" t="s">
        <v>142</v>
      </c>
      <c r="B392" s="1" t="s">
        <v>143</v>
      </c>
      <c r="C392" s="1">
        <v>2014</v>
      </c>
      <c r="D392" s="1">
        <v>2014</v>
      </c>
      <c r="E392" s="1" t="s">
        <v>144</v>
      </c>
      <c r="F392" s="1" t="s">
        <v>145</v>
      </c>
      <c r="G392" s="1" t="s">
        <v>146</v>
      </c>
      <c r="H392" s="1" t="s">
        <v>19</v>
      </c>
      <c r="I392" s="1" t="s">
        <v>177</v>
      </c>
      <c r="J392" s="1" t="s">
        <v>178</v>
      </c>
      <c r="K392" s="1">
        <v>2.0299999999999998</v>
      </c>
      <c r="L392" s="1">
        <v>75329.58</v>
      </c>
      <c r="M392" s="1">
        <v>253</v>
      </c>
    </row>
    <row r="393" spans="1:13" x14ac:dyDescent="0.3">
      <c r="A393" s="1" t="s">
        <v>69</v>
      </c>
      <c r="B393" s="1" t="s">
        <v>70</v>
      </c>
      <c r="C393" s="1">
        <v>2015</v>
      </c>
      <c r="D393" s="1">
        <v>2015</v>
      </c>
      <c r="E393" s="1" t="s">
        <v>71</v>
      </c>
      <c r="F393" s="1" t="s">
        <v>72</v>
      </c>
      <c r="G393" s="1" t="s">
        <v>73</v>
      </c>
      <c r="H393" s="1" t="s">
        <v>19</v>
      </c>
      <c r="I393" s="1" t="s">
        <v>20</v>
      </c>
      <c r="J393" s="1" t="s">
        <v>21</v>
      </c>
      <c r="K393" s="1">
        <v>0</v>
      </c>
      <c r="L393" s="1">
        <v>11279</v>
      </c>
      <c r="M393" s="1">
        <v>110</v>
      </c>
    </row>
    <row r="394" spans="1:13" x14ac:dyDescent="0.3">
      <c r="A394" s="1" t="s">
        <v>69</v>
      </c>
      <c r="B394" s="1" t="s">
        <v>70</v>
      </c>
      <c r="C394" s="1">
        <v>2015</v>
      </c>
      <c r="D394" s="1">
        <v>2015</v>
      </c>
      <c r="E394" s="1" t="s">
        <v>71</v>
      </c>
      <c r="F394" s="1" t="s">
        <v>72</v>
      </c>
      <c r="G394" s="1" t="s">
        <v>73</v>
      </c>
      <c r="H394" s="1" t="s">
        <v>19</v>
      </c>
      <c r="I394" s="1" t="s">
        <v>22</v>
      </c>
      <c r="J394" s="1" t="s">
        <v>23</v>
      </c>
      <c r="K394" s="1">
        <v>0</v>
      </c>
      <c r="L394" s="1">
        <v>121558</v>
      </c>
      <c r="M394" s="1">
        <v>112</v>
      </c>
    </row>
    <row r="395" spans="1:13" x14ac:dyDescent="0.3">
      <c r="A395" s="1" t="s">
        <v>69</v>
      </c>
      <c r="B395" s="1" t="s">
        <v>70</v>
      </c>
      <c r="C395" s="1">
        <v>2015</v>
      </c>
      <c r="D395" s="1">
        <v>2015</v>
      </c>
      <c r="E395" s="1" t="s">
        <v>71</v>
      </c>
      <c r="F395" s="1" t="s">
        <v>72</v>
      </c>
      <c r="G395" s="1" t="s">
        <v>73</v>
      </c>
      <c r="H395" s="1" t="s">
        <v>19</v>
      </c>
      <c r="I395" s="1" t="s">
        <v>74</v>
      </c>
      <c r="J395" s="1" t="s">
        <v>75</v>
      </c>
      <c r="K395" s="1">
        <v>0</v>
      </c>
      <c r="L395" s="1">
        <v>13393</v>
      </c>
      <c r="M395" s="1">
        <v>113</v>
      </c>
    </row>
    <row r="396" spans="1:13" x14ac:dyDescent="0.3">
      <c r="A396" s="1" t="s">
        <v>69</v>
      </c>
      <c r="B396" s="1" t="s">
        <v>70</v>
      </c>
      <c r="C396" s="1">
        <v>2015</v>
      </c>
      <c r="D396" s="1">
        <v>2015</v>
      </c>
      <c r="E396" s="1" t="s">
        <v>71</v>
      </c>
      <c r="F396" s="1" t="s">
        <v>72</v>
      </c>
      <c r="G396" s="1" t="s">
        <v>73</v>
      </c>
      <c r="H396" s="1" t="s">
        <v>19</v>
      </c>
      <c r="I396" s="1" t="s">
        <v>24</v>
      </c>
      <c r="J396" s="1" t="s">
        <v>25</v>
      </c>
      <c r="K396" s="1">
        <v>0</v>
      </c>
      <c r="L396" s="1">
        <v>29657</v>
      </c>
      <c r="M396" s="1">
        <v>114</v>
      </c>
    </row>
    <row r="397" spans="1:13" x14ac:dyDescent="0.3">
      <c r="A397" s="1" t="s">
        <v>69</v>
      </c>
      <c r="B397" s="1" t="s">
        <v>70</v>
      </c>
      <c r="C397" s="1">
        <v>2015</v>
      </c>
      <c r="D397" s="1">
        <v>2015</v>
      </c>
      <c r="E397" s="1" t="s">
        <v>71</v>
      </c>
      <c r="F397" s="1" t="s">
        <v>72</v>
      </c>
      <c r="G397" s="1" t="s">
        <v>73</v>
      </c>
      <c r="H397" s="1" t="s">
        <v>19</v>
      </c>
      <c r="I397" s="1" t="s">
        <v>26</v>
      </c>
      <c r="J397" s="1" t="s">
        <v>27</v>
      </c>
      <c r="K397" s="1">
        <v>0</v>
      </c>
      <c r="L397" s="1">
        <v>10417</v>
      </c>
      <c r="M397" s="1">
        <v>115</v>
      </c>
    </row>
    <row r="398" spans="1:13" x14ac:dyDescent="0.3">
      <c r="A398" s="1" t="s">
        <v>69</v>
      </c>
      <c r="B398" s="1" t="s">
        <v>70</v>
      </c>
      <c r="C398" s="1">
        <v>2015</v>
      </c>
      <c r="D398" s="1">
        <v>2015</v>
      </c>
      <c r="E398" s="1" t="s">
        <v>71</v>
      </c>
      <c r="F398" s="1" t="s">
        <v>72</v>
      </c>
      <c r="G398" s="1" t="s">
        <v>73</v>
      </c>
      <c r="H398" s="1" t="s">
        <v>19</v>
      </c>
      <c r="I398" s="1" t="s">
        <v>76</v>
      </c>
      <c r="J398" s="1" t="s">
        <v>77</v>
      </c>
      <c r="K398" s="1">
        <v>0</v>
      </c>
      <c r="L398" s="1">
        <v>3531</v>
      </c>
      <c r="M398" s="1">
        <v>116</v>
      </c>
    </row>
    <row r="399" spans="1:13" x14ac:dyDescent="0.3">
      <c r="A399" s="1" t="s">
        <v>69</v>
      </c>
      <c r="B399" s="1" t="s">
        <v>70</v>
      </c>
      <c r="C399" s="1">
        <v>2015</v>
      </c>
      <c r="D399" s="1">
        <v>2015</v>
      </c>
      <c r="E399" s="1" t="s">
        <v>71</v>
      </c>
      <c r="F399" s="1" t="s">
        <v>72</v>
      </c>
      <c r="G399" s="1" t="s">
        <v>73</v>
      </c>
      <c r="H399" s="1" t="s">
        <v>19</v>
      </c>
      <c r="I399" s="1" t="s">
        <v>28</v>
      </c>
      <c r="J399" s="1" t="s">
        <v>29</v>
      </c>
      <c r="K399" s="1">
        <v>0</v>
      </c>
      <c r="L399" s="1">
        <v>56998</v>
      </c>
      <c r="M399" s="1">
        <v>117</v>
      </c>
    </row>
    <row r="400" spans="1:13" x14ac:dyDescent="0.3">
      <c r="A400" s="1" t="s">
        <v>69</v>
      </c>
      <c r="B400" s="1" t="s">
        <v>70</v>
      </c>
      <c r="C400" s="1">
        <v>2015</v>
      </c>
      <c r="D400" s="1">
        <v>2015</v>
      </c>
      <c r="E400" s="1" t="s">
        <v>71</v>
      </c>
      <c r="F400" s="1" t="s">
        <v>72</v>
      </c>
      <c r="G400" s="1" t="s">
        <v>73</v>
      </c>
      <c r="H400" s="1" t="s">
        <v>19</v>
      </c>
      <c r="I400" s="1" t="s">
        <v>78</v>
      </c>
      <c r="J400" s="1" t="s">
        <v>79</v>
      </c>
      <c r="K400" s="1">
        <v>0</v>
      </c>
      <c r="L400" s="1">
        <v>2000</v>
      </c>
      <c r="M400" s="1">
        <v>119</v>
      </c>
    </row>
    <row r="401" spans="1:13" x14ac:dyDescent="0.3">
      <c r="A401" s="1" t="s">
        <v>69</v>
      </c>
      <c r="B401" s="1" t="s">
        <v>70</v>
      </c>
      <c r="C401" s="1">
        <v>2015</v>
      </c>
      <c r="D401" s="1">
        <v>2015</v>
      </c>
      <c r="E401" s="1" t="s">
        <v>71</v>
      </c>
      <c r="F401" s="1" t="s">
        <v>72</v>
      </c>
      <c r="G401" s="1" t="s">
        <v>73</v>
      </c>
      <c r="H401" s="1" t="s">
        <v>19</v>
      </c>
      <c r="I401" s="1" t="s">
        <v>30</v>
      </c>
      <c r="J401" s="1" t="s">
        <v>31</v>
      </c>
      <c r="K401" s="1">
        <v>0</v>
      </c>
      <c r="L401" s="1">
        <v>102577</v>
      </c>
      <c r="M401" s="1">
        <v>101</v>
      </c>
    </row>
    <row r="402" spans="1:13" x14ac:dyDescent="0.3">
      <c r="A402" s="1" t="s">
        <v>69</v>
      </c>
      <c r="B402" s="1" t="s">
        <v>70</v>
      </c>
      <c r="C402" s="1">
        <v>2015</v>
      </c>
      <c r="D402" s="1">
        <v>2015</v>
      </c>
      <c r="E402" s="1" t="s">
        <v>71</v>
      </c>
      <c r="F402" s="1" t="s">
        <v>72</v>
      </c>
      <c r="G402" s="1" t="s">
        <v>73</v>
      </c>
      <c r="H402" s="1" t="s">
        <v>19</v>
      </c>
      <c r="I402" s="1" t="s">
        <v>80</v>
      </c>
      <c r="J402" s="1" t="s">
        <v>81</v>
      </c>
      <c r="K402" s="1">
        <v>0</v>
      </c>
      <c r="L402" s="1">
        <v>1200</v>
      </c>
      <c r="M402" s="1">
        <v>120</v>
      </c>
    </row>
    <row r="403" spans="1:13" x14ac:dyDescent="0.3">
      <c r="A403" s="1" t="s">
        <v>69</v>
      </c>
      <c r="B403" s="1" t="s">
        <v>70</v>
      </c>
      <c r="C403" s="1">
        <v>2015</v>
      </c>
      <c r="D403" s="1">
        <v>2015</v>
      </c>
      <c r="E403" s="1" t="s">
        <v>71</v>
      </c>
      <c r="F403" s="1" t="s">
        <v>72</v>
      </c>
      <c r="G403" s="1" t="s">
        <v>73</v>
      </c>
      <c r="H403" s="1" t="s">
        <v>19</v>
      </c>
      <c r="I403" s="1" t="s">
        <v>32</v>
      </c>
      <c r="J403" s="1" t="s">
        <v>33</v>
      </c>
      <c r="K403" s="1">
        <v>0</v>
      </c>
      <c r="L403" s="1">
        <v>955</v>
      </c>
      <c r="M403" s="1">
        <v>122</v>
      </c>
    </row>
    <row r="404" spans="1:13" x14ac:dyDescent="0.3">
      <c r="A404" s="1" t="s">
        <v>69</v>
      </c>
      <c r="B404" s="1" t="s">
        <v>70</v>
      </c>
      <c r="C404" s="1">
        <v>2015</v>
      </c>
      <c r="D404" s="1">
        <v>2015</v>
      </c>
      <c r="E404" s="1" t="s">
        <v>71</v>
      </c>
      <c r="F404" s="1" t="s">
        <v>72</v>
      </c>
      <c r="G404" s="1" t="s">
        <v>73</v>
      </c>
      <c r="H404" s="1" t="s">
        <v>19</v>
      </c>
      <c r="I404" s="1" t="s">
        <v>34</v>
      </c>
      <c r="J404" s="1" t="s">
        <v>35</v>
      </c>
      <c r="K404" s="1">
        <v>0</v>
      </c>
      <c r="L404" s="1">
        <v>936</v>
      </c>
      <c r="M404" s="1">
        <v>123</v>
      </c>
    </row>
    <row r="405" spans="1:13" x14ac:dyDescent="0.3">
      <c r="A405" s="1" t="s">
        <v>69</v>
      </c>
      <c r="B405" s="1" t="s">
        <v>70</v>
      </c>
      <c r="C405" s="1">
        <v>2015</v>
      </c>
      <c r="D405" s="1">
        <v>2015</v>
      </c>
      <c r="E405" s="1" t="s">
        <v>71</v>
      </c>
      <c r="F405" s="1" t="s">
        <v>72</v>
      </c>
      <c r="G405" s="1" t="s">
        <v>73</v>
      </c>
      <c r="H405" s="1" t="s">
        <v>19</v>
      </c>
      <c r="I405" s="1" t="s">
        <v>63</v>
      </c>
      <c r="J405" s="1" t="s">
        <v>64</v>
      </c>
      <c r="K405" s="1">
        <v>0</v>
      </c>
      <c r="L405" s="1">
        <v>2935</v>
      </c>
      <c r="M405" s="1">
        <v>124</v>
      </c>
    </row>
    <row r="406" spans="1:13" x14ac:dyDescent="0.3">
      <c r="A406" s="1" t="s">
        <v>69</v>
      </c>
      <c r="B406" s="1" t="s">
        <v>70</v>
      </c>
      <c r="C406" s="1">
        <v>2015</v>
      </c>
      <c r="D406" s="1">
        <v>2015</v>
      </c>
      <c r="E406" s="1" t="s">
        <v>71</v>
      </c>
      <c r="F406" s="1" t="s">
        <v>72</v>
      </c>
      <c r="G406" s="1" t="s">
        <v>73</v>
      </c>
      <c r="H406" s="1" t="s">
        <v>19</v>
      </c>
      <c r="I406" s="1" t="s">
        <v>65</v>
      </c>
      <c r="J406" s="1" t="s">
        <v>66</v>
      </c>
      <c r="K406" s="1">
        <v>0</v>
      </c>
      <c r="L406" s="1">
        <v>1041</v>
      </c>
      <c r="M406" s="1">
        <v>125</v>
      </c>
    </row>
    <row r="407" spans="1:13" x14ac:dyDescent="0.3">
      <c r="A407" s="1" t="s">
        <v>69</v>
      </c>
      <c r="B407" s="1" t="s">
        <v>70</v>
      </c>
      <c r="C407" s="1">
        <v>2015</v>
      </c>
      <c r="D407" s="1">
        <v>2015</v>
      </c>
      <c r="E407" s="1" t="s">
        <v>71</v>
      </c>
      <c r="F407" s="1" t="s">
        <v>72</v>
      </c>
      <c r="G407" s="1" t="s">
        <v>73</v>
      </c>
      <c r="H407" s="1" t="s">
        <v>19</v>
      </c>
      <c r="I407" s="1" t="s">
        <v>36</v>
      </c>
      <c r="J407" s="1" t="s">
        <v>37</v>
      </c>
      <c r="K407" s="1">
        <v>0</v>
      </c>
      <c r="L407" s="1">
        <v>5925</v>
      </c>
      <c r="M407" s="1">
        <v>133</v>
      </c>
    </row>
    <row r="408" spans="1:13" x14ac:dyDescent="0.3">
      <c r="A408" s="1" t="s">
        <v>69</v>
      </c>
      <c r="B408" s="1" t="s">
        <v>70</v>
      </c>
      <c r="C408" s="1">
        <v>2015</v>
      </c>
      <c r="D408" s="1">
        <v>2015</v>
      </c>
      <c r="E408" s="1" t="s">
        <v>71</v>
      </c>
      <c r="F408" s="1" t="s">
        <v>72</v>
      </c>
      <c r="G408" s="1" t="s">
        <v>73</v>
      </c>
      <c r="H408" s="1" t="s">
        <v>19</v>
      </c>
      <c r="I408" s="1" t="s">
        <v>38</v>
      </c>
      <c r="J408" s="1" t="s">
        <v>39</v>
      </c>
      <c r="K408" s="1">
        <v>0</v>
      </c>
      <c r="L408" s="1">
        <v>14992</v>
      </c>
      <c r="M408" s="1">
        <v>136</v>
      </c>
    </row>
    <row r="409" spans="1:13" x14ac:dyDescent="0.3">
      <c r="A409" s="1" t="s">
        <v>69</v>
      </c>
      <c r="B409" s="1" t="s">
        <v>70</v>
      </c>
      <c r="C409" s="1">
        <v>2015</v>
      </c>
      <c r="D409" s="1">
        <v>2015</v>
      </c>
      <c r="E409" s="1" t="s">
        <v>71</v>
      </c>
      <c r="F409" s="1" t="s">
        <v>72</v>
      </c>
      <c r="G409" s="1" t="s">
        <v>73</v>
      </c>
      <c r="H409" s="1" t="s">
        <v>19</v>
      </c>
      <c r="I409" s="1" t="s">
        <v>44</v>
      </c>
      <c r="J409" s="1" t="s">
        <v>45</v>
      </c>
      <c r="K409" s="1">
        <v>0</v>
      </c>
      <c r="L409" s="1">
        <v>28827.0137</v>
      </c>
      <c r="M409" s="1">
        <v>152</v>
      </c>
    </row>
    <row r="410" spans="1:13" x14ac:dyDescent="0.3">
      <c r="A410" s="1" t="s">
        <v>69</v>
      </c>
      <c r="B410" s="1" t="s">
        <v>70</v>
      </c>
      <c r="C410" s="1">
        <v>2015</v>
      </c>
      <c r="D410" s="1">
        <v>2015</v>
      </c>
      <c r="E410" s="1" t="s">
        <v>71</v>
      </c>
      <c r="F410" s="1" t="s">
        <v>72</v>
      </c>
      <c r="G410" s="1" t="s">
        <v>73</v>
      </c>
      <c r="H410" s="1" t="s">
        <v>19</v>
      </c>
      <c r="I410" s="1" t="s">
        <v>46</v>
      </c>
      <c r="J410" s="1" t="s">
        <v>47</v>
      </c>
      <c r="K410" s="1">
        <v>0</v>
      </c>
      <c r="L410" s="1">
        <v>222375.01370000001</v>
      </c>
      <c r="M410" s="1">
        <v>153</v>
      </c>
    </row>
    <row r="411" spans="1:13" x14ac:dyDescent="0.3">
      <c r="A411" s="1" t="s">
        <v>69</v>
      </c>
      <c r="B411" s="1" t="s">
        <v>70</v>
      </c>
      <c r="C411" s="1">
        <v>2015</v>
      </c>
      <c r="D411" s="1">
        <v>2015</v>
      </c>
      <c r="E411" s="1" t="s">
        <v>71</v>
      </c>
      <c r="F411" s="1" t="s">
        <v>72</v>
      </c>
      <c r="G411" s="1" t="s">
        <v>73</v>
      </c>
      <c r="H411" s="1" t="s">
        <v>19</v>
      </c>
      <c r="I411" s="1" t="s">
        <v>115</v>
      </c>
      <c r="J411" s="1" t="s">
        <v>116</v>
      </c>
      <c r="K411" s="1">
        <v>0</v>
      </c>
      <c r="L411" s="1">
        <v>311</v>
      </c>
      <c r="M411" s="1">
        <v>155</v>
      </c>
    </row>
    <row r="412" spans="1:13" x14ac:dyDescent="0.3">
      <c r="A412" s="1" t="s">
        <v>69</v>
      </c>
      <c r="B412" s="1" t="s">
        <v>70</v>
      </c>
      <c r="C412" s="1">
        <v>2015</v>
      </c>
      <c r="D412" s="1">
        <v>2015</v>
      </c>
      <c r="E412" s="1" t="s">
        <v>71</v>
      </c>
      <c r="F412" s="1" t="s">
        <v>72</v>
      </c>
      <c r="G412" s="1" t="s">
        <v>73</v>
      </c>
      <c r="H412" s="1" t="s">
        <v>19</v>
      </c>
      <c r="I412" s="1" t="s">
        <v>48</v>
      </c>
      <c r="J412" s="1" t="s">
        <v>49</v>
      </c>
      <c r="K412" s="1">
        <v>0</v>
      </c>
      <c r="L412" s="1">
        <v>222686.01370000001</v>
      </c>
      <c r="M412" s="1">
        <v>156</v>
      </c>
    </row>
    <row r="413" spans="1:13" x14ac:dyDescent="0.3">
      <c r="A413" s="1" t="s">
        <v>69</v>
      </c>
      <c r="B413" s="1" t="s">
        <v>70</v>
      </c>
      <c r="C413" s="1">
        <v>2015</v>
      </c>
      <c r="D413" s="1">
        <v>2015</v>
      </c>
      <c r="E413" s="1" t="s">
        <v>71</v>
      </c>
      <c r="F413" s="1" t="s">
        <v>72</v>
      </c>
      <c r="G413" s="1" t="s">
        <v>73</v>
      </c>
      <c r="H413" s="1" t="s">
        <v>19</v>
      </c>
      <c r="I413" s="1" t="s">
        <v>50</v>
      </c>
      <c r="J413" s="1" t="s">
        <v>51</v>
      </c>
      <c r="K413" s="1">
        <v>0</v>
      </c>
      <c r="L413" s="1">
        <v>144501</v>
      </c>
      <c r="M413" s="1">
        <v>157</v>
      </c>
    </row>
    <row r="414" spans="1:13" x14ac:dyDescent="0.3">
      <c r="A414" s="1" t="s">
        <v>69</v>
      </c>
      <c r="B414" s="1" t="s">
        <v>70</v>
      </c>
      <c r="C414" s="1">
        <v>2015</v>
      </c>
      <c r="D414" s="1">
        <v>2015</v>
      </c>
      <c r="E414" s="1" t="s">
        <v>71</v>
      </c>
      <c r="F414" s="1" t="s">
        <v>72</v>
      </c>
      <c r="G414" s="1" t="s">
        <v>73</v>
      </c>
      <c r="H414" s="1" t="s">
        <v>19</v>
      </c>
      <c r="I414" s="1" t="s">
        <v>52</v>
      </c>
      <c r="J414" s="1" t="s">
        <v>53</v>
      </c>
      <c r="K414" s="1">
        <v>0</v>
      </c>
      <c r="L414" s="1">
        <v>-78185.013699999996</v>
      </c>
      <c r="M414" s="1">
        <v>158</v>
      </c>
    </row>
    <row r="415" spans="1:13" x14ac:dyDescent="0.3">
      <c r="A415" s="1" t="s">
        <v>69</v>
      </c>
      <c r="B415" s="1" t="s">
        <v>70</v>
      </c>
      <c r="C415" s="1">
        <v>2015</v>
      </c>
      <c r="D415" s="1">
        <v>2015</v>
      </c>
      <c r="E415" s="1" t="s">
        <v>71</v>
      </c>
      <c r="F415" s="1" t="s">
        <v>72</v>
      </c>
      <c r="G415" s="1" t="s">
        <v>73</v>
      </c>
      <c r="H415" s="1" t="s">
        <v>19</v>
      </c>
      <c r="I415" s="1" t="s">
        <v>54</v>
      </c>
      <c r="J415" s="1" t="s">
        <v>55</v>
      </c>
      <c r="K415" s="1">
        <v>0</v>
      </c>
      <c r="L415" s="1">
        <v>102577</v>
      </c>
      <c r="M415" s="1">
        <v>108</v>
      </c>
    </row>
    <row r="416" spans="1:13" x14ac:dyDescent="0.3">
      <c r="A416" s="1" t="s">
        <v>69</v>
      </c>
      <c r="B416" s="1" t="s">
        <v>70</v>
      </c>
      <c r="C416" s="1">
        <v>2015</v>
      </c>
      <c r="D416" s="1">
        <v>2015</v>
      </c>
      <c r="E416" s="1" t="s">
        <v>71</v>
      </c>
      <c r="F416" s="1" t="s">
        <v>72</v>
      </c>
      <c r="G416" s="1" t="s">
        <v>73</v>
      </c>
      <c r="H416" s="1" t="s">
        <v>19</v>
      </c>
      <c r="I416" s="1" t="s">
        <v>56</v>
      </c>
      <c r="J416" s="1" t="s">
        <v>57</v>
      </c>
      <c r="K416" s="1">
        <v>0</v>
      </c>
      <c r="L416" s="1">
        <v>7702</v>
      </c>
      <c r="M416" s="1">
        <v>109</v>
      </c>
    </row>
    <row r="417" spans="1:13" x14ac:dyDescent="0.3">
      <c r="A417" s="1" t="s">
        <v>98</v>
      </c>
      <c r="B417" s="1" t="s">
        <v>99</v>
      </c>
      <c r="C417" s="1">
        <v>2015</v>
      </c>
      <c r="D417" s="1">
        <v>2015</v>
      </c>
      <c r="E417" s="1" t="s">
        <v>100</v>
      </c>
      <c r="F417" s="1" t="s">
        <v>101</v>
      </c>
      <c r="G417" s="1" t="s">
        <v>102</v>
      </c>
      <c r="H417" s="1" t="s">
        <v>19</v>
      </c>
      <c r="I417" s="1" t="s">
        <v>20</v>
      </c>
      <c r="J417" s="1" t="s">
        <v>21</v>
      </c>
      <c r="K417" s="1">
        <v>0</v>
      </c>
      <c r="L417" s="1">
        <v>10036</v>
      </c>
      <c r="M417" s="1">
        <v>110</v>
      </c>
    </row>
    <row r="418" spans="1:13" x14ac:dyDescent="0.3">
      <c r="A418" s="1" t="s">
        <v>98</v>
      </c>
      <c r="B418" s="1" t="s">
        <v>99</v>
      </c>
      <c r="C418" s="1">
        <v>2015</v>
      </c>
      <c r="D418" s="1">
        <v>2015</v>
      </c>
      <c r="E418" s="1" t="s">
        <v>100</v>
      </c>
      <c r="F418" s="1" t="s">
        <v>101</v>
      </c>
      <c r="G418" s="1" t="s">
        <v>102</v>
      </c>
      <c r="H418" s="1" t="s">
        <v>19</v>
      </c>
      <c r="I418" s="1" t="s">
        <v>22</v>
      </c>
      <c r="J418" s="1" t="s">
        <v>23</v>
      </c>
      <c r="K418" s="1">
        <v>0</v>
      </c>
      <c r="L418" s="1">
        <v>99461</v>
      </c>
      <c r="M418" s="1">
        <v>112</v>
      </c>
    </row>
    <row r="419" spans="1:13" x14ac:dyDescent="0.3">
      <c r="A419" s="1" t="s">
        <v>98</v>
      </c>
      <c r="B419" s="1" t="s">
        <v>99</v>
      </c>
      <c r="C419" s="1">
        <v>2015</v>
      </c>
      <c r="D419" s="1">
        <v>2015</v>
      </c>
      <c r="E419" s="1" t="s">
        <v>100</v>
      </c>
      <c r="F419" s="1" t="s">
        <v>101</v>
      </c>
      <c r="G419" s="1" t="s">
        <v>102</v>
      </c>
      <c r="H419" s="1" t="s">
        <v>19</v>
      </c>
      <c r="I419" s="1" t="s">
        <v>74</v>
      </c>
      <c r="J419" s="1" t="s">
        <v>75</v>
      </c>
      <c r="K419" s="1">
        <v>0</v>
      </c>
      <c r="L419" s="1">
        <v>4882</v>
      </c>
      <c r="M419" s="1">
        <v>113</v>
      </c>
    </row>
    <row r="420" spans="1:13" x14ac:dyDescent="0.3">
      <c r="A420" s="1" t="s">
        <v>98</v>
      </c>
      <c r="B420" s="1" t="s">
        <v>99</v>
      </c>
      <c r="C420" s="1">
        <v>2015</v>
      </c>
      <c r="D420" s="1">
        <v>2015</v>
      </c>
      <c r="E420" s="1" t="s">
        <v>100</v>
      </c>
      <c r="F420" s="1" t="s">
        <v>101</v>
      </c>
      <c r="G420" s="1" t="s">
        <v>102</v>
      </c>
      <c r="H420" s="1" t="s">
        <v>19</v>
      </c>
      <c r="I420" s="1" t="s">
        <v>26</v>
      </c>
      <c r="J420" s="1" t="s">
        <v>27</v>
      </c>
      <c r="K420" s="1">
        <v>0</v>
      </c>
      <c r="L420" s="1">
        <v>1252</v>
      </c>
      <c r="M420" s="1">
        <v>115</v>
      </c>
    </row>
    <row r="421" spans="1:13" x14ac:dyDescent="0.3">
      <c r="A421" s="1" t="s">
        <v>98</v>
      </c>
      <c r="B421" s="1" t="s">
        <v>99</v>
      </c>
      <c r="C421" s="1">
        <v>2015</v>
      </c>
      <c r="D421" s="1">
        <v>2015</v>
      </c>
      <c r="E421" s="1" t="s">
        <v>100</v>
      </c>
      <c r="F421" s="1" t="s">
        <v>101</v>
      </c>
      <c r="G421" s="1" t="s">
        <v>102</v>
      </c>
      <c r="H421" s="1" t="s">
        <v>19</v>
      </c>
      <c r="I421" s="1" t="s">
        <v>76</v>
      </c>
      <c r="J421" s="1" t="s">
        <v>77</v>
      </c>
      <c r="K421" s="1">
        <v>0</v>
      </c>
      <c r="L421" s="1">
        <v>245</v>
      </c>
      <c r="M421" s="1">
        <v>116</v>
      </c>
    </row>
    <row r="422" spans="1:13" x14ac:dyDescent="0.3">
      <c r="A422" s="1" t="s">
        <v>98</v>
      </c>
      <c r="B422" s="1" t="s">
        <v>99</v>
      </c>
      <c r="C422" s="1">
        <v>2015</v>
      </c>
      <c r="D422" s="1">
        <v>2015</v>
      </c>
      <c r="E422" s="1" t="s">
        <v>100</v>
      </c>
      <c r="F422" s="1" t="s">
        <v>101</v>
      </c>
      <c r="G422" s="1" t="s">
        <v>102</v>
      </c>
      <c r="H422" s="1" t="s">
        <v>19</v>
      </c>
      <c r="I422" s="1" t="s">
        <v>28</v>
      </c>
      <c r="J422" s="1" t="s">
        <v>29</v>
      </c>
      <c r="K422" s="1">
        <v>0</v>
      </c>
      <c r="L422" s="1">
        <v>6379</v>
      </c>
      <c r="M422" s="1">
        <v>117</v>
      </c>
    </row>
    <row r="423" spans="1:13" x14ac:dyDescent="0.3">
      <c r="A423" s="1" t="s">
        <v>98</v>
      </c>
      <c r="B423" s="1" t="s">
        <v>99</v>
      </c>
      <c r="C423" s="1">
        <v>2015</v>
      </c>
      <c r="D423" s="1">
        <v>2015</v>
      </c>
      <c r="E423" s="1" t="s">
        <v>100</v>
      </c>
      <c r="F423" s="1" t="s">
        <v>101</v>
      </c>
      <c r="G423" s="1" t="s">
        <v>102</v>
      </c>
      <c r="H423" s="1" t="s">
        <v>19</v>
      </c>
      <c r="I423" s="1" t="s">
        <v>89</v>
      </c>
      <c r="J423" s="1" t="s">
        <v>90</v>
      </c>
      <c r="K423" s="1">
        <v>0</v>
      </c>
      <c r="L423" s="1">
        <v>4000</v>
      </c>
      <c r="M423" s="1">
        <v>118</v>
      </c>
    </row>
    <row r="424" spans="1:13" x14ac:dyDescent="0.3">
      <c r="A424" s="1" t="s">
        <v>98</v>
      </c>
      <c r="B424" s="1" t="s">
        <v>99</v>
      </c>
      <c r="C424" s="1">
        <v>2015</v>
      </c>
      <c r="D424" s="1">
        <v>2015</v>
      </c>
      <c r="E424" s="1" t="s">
        <v>100</v>
      </c>
      <c r="F424" s="1" t="s">
        <v>101</v>
      </c>
      <c r="G424" s="1" t="s">
        <v>102</v>
      </c>
      <c r="H424" s="1" t="s">
        <v>19</v>
      </c>
      <c r="I424" s="1" t="s">
        <v>96</v>
      </c>
      <c r="J424" s="1" t="s">
        <v>97</v>
      </c>
      <c r="K424" s="1">
        <v>0</v>
      </c>
      <c r="L424" s="1">
        <v>12000</v>
      </c>
      <c r="M424" s="1">
        <v>121</v>
      </c>
    </row>
    <row r="425" spans="1:13" x14ac:dyDescent="0.3">
      <c r="A425" s="1" t="s">
        <v>98</v>
      </c>
      <c r="B425" s="1" t="s">
        <v>99</v>
      </c>
      <c r="C425" s="1">
        <v>2015</v>
      </c>
      <c r="D425" s="1">
        <v>2015</v>
      </c>
      <c r="E425" s="1" t="s">
        <v>100</v>
      </c>
      <c r="F425" s="1" t="s">
        <v>101</v>
      </c>
      <c r="G425" s="1" t="s">
        <v>102</v>
      </c>
      <c r="H425" s="1" t="s">
        <v>19</v>
      </c>
      <c r="I425" s="1" t="s">
        <v>32</v>
      </c>
      <c r="J425" s="1" t="s">
        <v>33</v>
      </c>
      <c r="K425" s="1">
        <v>0</v>
      </c>
      <c r="L425" s="1">
        <v>149</v>
      </c>
      <c r="M425" s="1">
        <v>122</v>
      </c>
    </row>
    <row r="426" spans="1:13" x14ac:dyDescent="0.3">
      <c r="A426" s="1" t="s">
        <v>98</v>
      </c>
      <c r="B426" s="1" t="s">
        <v>99</v>
      </c>
      <c r="C426" s="1">
        <v>2015</v>
      </c>
      <c r="D426" s="1">
        <v>2015</v>
      </c>
      <c r="E426" s="1" t="s">
        <v>100</v>
      </c>
      <c r="F426" s="1" t="s">
        <v>101</v>
      </c>
      <c r="G426" s="1" t="s">
        <v>102</v>
      </c>
      <c r="H426" s="1" t="s">
        <v>19</v>
      </c>
      <c r="I426" s="1" t="s">
        <v>34</v>
      </c>
      <c r="J426" s="1" t="s">
        <v>35</v>
      </c>
      <c r="K426" s="1">
        <v>0</v>
      </c>
      <c r="L426" s="1">
        <v>772</v>
      </c>
      <c r="M426" s="1">
        <v>123</v>
      </c>
    </row>
    <row r="427" spans="1:13" x14ac:dyDescent="0.3">
      <c r="A427" s="1" t="s">
        <v>98</v>
      </c>
      <c r="B427" s="1" t="s">
        <v>99</v>
      </c>
      <c r="C427" s="1">
        <v>2015</v>
      </c>
      <c r="D427" s="1">
        <v>2015</v>
      </c>
      <c r="E427" s="1" t="s">
        <v>100</v>
      </c>
      <c r="F427" s="1" t="s">
        <v>101</v>
      </c>
      <c r="G427" s="1" t="s">
        <v>102</v>
      </c>
      <c r="H427" s="1" t="s">
        <v>19</v>
      </c>
      <c r="I427" s="1" t="s">
        <v>36</v>
      </c>
      <c r="J427" s="1" t="s">
        <v>37</v>
      </c>
      <c r="K427" s="1">
        <v>0</v>
      </c>
      <c r="L427" s="1">
        <v>128</v>
      </c>
      <c r="M427" s="1">
        <v>133</v>
      </c>
    </row>
    <row r="428" spans="1:13" x14ac:dyDescent="0.3">
      <c r="A428" s="1" t="s">
        <v>98</v>
      </c>
      <c r="B428" s="1" t="s">
        <v>99</v>
      </c>
      <c r="C428" s="1">
        <v>2015</v>
      </c>
      <c r="D428" s="1">
        <v>2015</v>
      </c>
      <c r="E428" s="1" t="s">
        <v>100</v>
      </c>
      <c r="F428" s="1" t="s">
        <v>101</v>
      </c>
      <c r="G428" s="1" t="s">
        <v>102</v>
      </c>
      <c r="H428" s="1" t="s">
        <v>19</v>
      </c>
      <c r="I428" s="1" t="s">
        <v>38</v>
      </c>
      <c r="J428" s="1" t="s">
        <v>39</v>
      </c>
      <c r="K428" s="1">
        <v>0</v>
      </c>
      <c r="L428" s="1">
        <v>17049</v>
      </c>
      <c r="M428" s="1">
        <v>136</v>
      </c>
    </row>
    <row r="429" spans="1:13" x14ac:dyDescent="0.3">
      <c r="A429" s="1" t="s">
        <v>98</v>
      </c>
      <c r="B429" s="1" t="s">
        <v>99</v>
      </c>
      <c r="C429" s="1">
        <v>2015</v>
      </c>
      <c r="D429" s="1">
        <v>2015</v>
      </c>
      <c r="E429" s="1" t="s">
        <v>100</v>
      </c>
      <c r="F429" s="1" t="s">
        <v>101</v>
      </c>
      <c r="G429" s="1" t="s">
        <v>102</v>
      </c>
      <c r="H429" s="1" t="s">
        <v>19</v>
      </c>
      <c r="I429" s="1" t="s">
        <v>40</v>
      </c>
      <c r="J429" s="1" t="s">
        <v>41</v>
      </c>
      <c r="K429" s="1">
        <v>0</v>
      </c>
      <c r="L429" s="1">
        <v>5452</v>
      </c>
      <c r="M429" s="1">
        <v>148</v>
      </c>
    </row>
    <row r="430" spans="1:13" x14ac:dyDescent="0.3">
      <c r="A430" s="1" t="s">
        <v>98</v>
      </c>
      <c r="B430" s="1" t="s">
        <v>99</v>
      </c>
      <c r="C430" s="1">
        <v>2015</v>
      </c>
      <c r="D430" s="1">
        <v>2015</v>
      </c>
      <c r="E430" s="1" t="s">
        <v>100</v>
      </c>
      <c r="F430" s="1" t="s">
        <v>101</v>
      </c>
      <c r="G430" s="1" t="s">
        <v>102</v>
      </c>
      <c r="H430" s="1" t="s">
        <v>19</v>
      </c>
      <c r="I430" s="1" t="s">
        <v>103</v>
      </c>
      <c r="J430" s="1" t="s">
        <v>104</v>
      </c>
      <c r="K430" s="1">
        <v>0</v>
      </c>
      <c r="L430" s="1">
        <v>525</v>
      </c>
      <c r="M430" s="1">
        <v>149</v>
      </c>
    </row>
    <row r="431" spans="1:13" x14ac:dyDescent="0.3">
      <c r="A431" s="1" t="s">
        <v>98</v>
      </c>
      <c r="B431" s="1" t="s">
        <v>99</v>
      </c>
      <c r="C431" s="1">
        <v>2015</v>
      </c>
      <c r="D431" s="1">
        <v>2015</v>
      </c>
      <c r="E431" s="1" t="s">
        <v>100</v>
      </c>
      <c r="F431" s="1" t="s">
        <v>101</v>
      </c>
      <c r="G431" s="1" t="s">
        <v>102</v>
      </c>
      <c r="H431" s="1" t="s">
        <v>19</v>
      </c>
      <c r="I431" s="1" t="s">
        <v>42</v>
      </c>
      <c r="J431" s="1" t="s">
        <v>43</v>
      </c>
      <c r="K431" s="1">
        <v>0</v>
      </c>
      <c r="L431" s="1">
        <v>5977</v>
      </c>
      <c r="M431" s="1">
        <v>151</v>
      </c>
    </row>
    <row r="432" spans="1:13" x14ac:dyDescent="0.3">
      <c r="A432" s="1" t="s">
        <v>98</v>
      </c>
      <c r="B432" s="1" t="s">
        <v>99</v>
      </c>
      <c r="C432" s="1">
        <v>2015</v>
      </c>
      <c r="D432" s="1">
        <v>2015</v>
      </c>
      <c r="E432" s="1" t="s">
        <v>100</v>
      </c>
      <c r="F432" s="1" t="s">
        <v>101</v>
      </c>
      <c r="G432" s="1" t="s">
        <v>102</v>
      </c>
      <c r="H432" s="1" t="s">
        <v>19</v>
      </c>
      <c r="I432" s="1" t="s">
        <v>44</v>
      </c>
      <c r="J432" s="1" t="s">
        <v>45</v>
      </c>
      <c r="K432" s="1">
        <v>0</v>
      </c>
      <c r="L432" s="1">
        <v>21712.341</v>
      </c>
      <c r="M432" s="1">
        <v>152</v>
      </c>
    </row>
    <row r="433" spans="1:13" x14ac:dyDescent="0.3">
      <c r="A433" s="1" t="s">
        <v>98</v>
      </c>
      <c r="B433" s="1" t="s">
        <v>99</v>
      </c>
      <c r="C433" s="1">
        <v>2015</v>
      </c>
      <c r="D433" s="1">
        <v>2015</v>
      </c>
      <c r="E433" s="1" t="s">
        <v>100</v>
      </c>
      <c r="F433" s="1" t="s">
        <v>101</v>
      </c>
      <c r="G433" s="1" t="s">
        <v>102</v>
      </c>
      <c r="H433" s="1" t="s">
        <v>19</v>
      </c>
      <c r="I433" s="1" t="s">
        <v>46</v>
      </c>
      <c r="J433" s="1" t="s">
        <v>47</v>
      </c>
      <c r="K433" s="1">
        <v>0</v>
      </c>
      <c r="L433" s="1">
        <v>150578.34099999999</v>
      </c>
      <c r="M433" s="1">
        <v>153</v>
      </c>
    </row>
    <row r="434" spans="1:13" x14ac:dyDescent="0.3">
      <c r="A434" s="1" t="s">
        <v>98</v>
      </c>
      <c r="B434" s="1" t="s">
        <v>99</v>
      </c>
      <c r="C434" s="1">
        <v>2015</v>
      </c>
      <c r="D434" s="1">
        <v>2015</v>
      </c>
      <c r="E434" s="1" t="s">
        <v>100</v>
      </c>
      <c r="F434" s="1" t="s">
        <v>101</v>
      </c>
      <c r="G434" s="1" t="s">
        <v>102</v>
      </c>
      <c r="H434" s="1" t="s">
        <v>19</v>
      </c>
      <c r="I434" s="1" t="s">
        <v>48</v>
      </c>
      <c r="J434" s="1" t="s">
        <v>49</v>
      </c>
      <c r="K434" s="1">
        <v>0</v>
      </c>
      <c r="L434" s="1">
        <v>150578.34099999999</v>
      </c>
      <c r="M434" s="1">
        <v>156</v>
      </c>
    </row>
    <row r="435" spans="1:13" x14ac:dyDescent="0.3">
      <c r="A435" s="1" t="s">
        <v>98</v>
      </c>
      <c r="B435" s="1" t="s">
        <v>99</v>
      </c>
      <c r="C435" s="1">
        <v>2015</v>
      </c>
      <c r="D435" s="1">
        <v>2015</v>
      </c>
      <c r="E435" s="1" t="s">
        <v>100</v>
      </c>
      <c r="F435" s="1" t="s">
        <v>101</v>
      </c>
      <c r="G435" s="1" t="s">
        <v>102</v>
      </c>
      <c r="H435" s="1" t="s">
        <v>19</v>
      </c>
      <c r="I435" s="1" t="s">
        <v>50</v>
      </c>
      <c r="J435" s="1" t="s">
        <v>51</v>
      </c>
      <c r="K435" s="1">
        <v>0</v>
      </c>
      <c r="L435" s="1">
        <v>137397</v>
      </c>
      <c r="M435" s="1">
        <v>157</v>
      </c>
    </row>
    <row r="436" spans="1:13" x14ac:dyDescent="0.3">
      <c r="A436" s="1" t="s">
        <v>98</v>
      </c>
      <c r="B436" s="1" t="s">
        <v>99</v>
      </c>
      <c r="C436" s="1">
        <v>2015</v>
      </c>
      <c r="D436" s="1">
        <v>2015</v>
      </c>
      <c r="E436" s="1" t="s">
        <v>100</v>
      </c>
      <c r="F436" s="1" t="s">
        <v>101</v>
      </c>
      <c r="G436" s="1" t="s">
        <v>102</v>
      </c>
      <c r="H436" s="1" t="s">
        <v>19</v>
      </c>
      <c r="I436" s="1" t="s">
        <v>52</v>
      </c>
      <c r="J436" s="1" t="s">
        <v>53</v>
      </c>
      <c r="K436" s="1">
        <v>0</v>
      </c>
      <c r="L436" s="1">
        <v>-13181.341</v>
      </c>
      <c r="M436" s="1">
        <v>158</v>
      </c>
    </row>
    <row r="437" spans="1:13" x14ac:dyDescent="0.3">
      <c r="A437" s="1" t="s">
        <v>98</v>
      </c>
      <c r="B437" s="1" t="s">
        <v>99</v>
      </c>
      <c r="C437" s="1">
        <v>2015</v>
      </c>
      <c r="D437" s="1">
        <v>2015</v>
      </c>
      <c r="E437" s="1" t="s">
        <v>100</v>
      </c>
      <c r="F437" s="1" t="s">
        <v>101</v>
      </c>
      <c r="G437" s="1" t="s">
        <v>102</v>
      </c>
      <c r="H437" s="1" t="s">
        <v>19</v>
      </c>
      <c r="I437" s="1" t="s">
        <v>54</v>
      </c>
      <c r="J437" s="1" t="s">
        <v>55</v>
      </c>
      <c r="K437" s="1">
        <v>0</v>
      </c>
      <c r="L437" s="1">
        <v>71542</v>
      </c>
      <c r="M437" s="1">
        <v>108</v>
      </c>
    </row>
    <row r="438" spans="1:13" x14ac:dyDescent="0.3">
      <c r="A438" s="1" t="s">
        <v>98</v>
      </c>
      <c r="B438" s="1" t="s">
        <v>99</v>
      </c>
      <c r="C438" s="1">
        <v>2015</v>
      </c>
      <c r="D438" s="1">
        <v>2015</v>
      </c>
      <c r="E438" s="1" t="s">
        <v>100</v>
      </c>
      <c r="F438" s="1" t="s">
        <v>101</v>
      </c>
      <c r="G438" s="1" t="s">
        <v>102</v>
      </c>
      <c r="H438" s="1" t="s">
        <v>19</v>
      </c>
      <c r="I438" s="1" t="s">
        <v>56</v>
      </c>
      <c r="J438" s="1" t="s">
        <v>57</v>
      </c>
      <c r="K438" s="1">
        <v>0</v>
      </c>
      <c r="L438" s="1">
        <v>17883</v>
      </c>
      <c r="M438" s="1">
        <v>109</v>
      </c>
    </row>
    <row r="439" spans="1:13" x14ac:dyDescent="0.3">
      <c r="A439" s="1" t="s">
        <v>98</v>
      </c>
      <c r="B439" s="1" t="s">
        <v>99</v>
      </c>
      <c r="C439" s="1">
        <v>2015</v>
      </c>
      <c r="D439" s="1">
        <v>2015</v>
      </c>
      <c r="E439" s="1" t="s">
        <v>100</v>
      </c>
      <c r="F439" s="1" t="s">
        <v>101</v>
      </c>
      <c r="G439" s="1" t="s">
        <v>102</v>
      </c>
      <c r="H439" s="1" t="s">
        <v>19</v>
      </c>
      <c r="I439" s="1" t="s">
        <v>30</v>
      </c>
      <c r="J439" s="1" t="s">
        <v>31</v>
      </c>
      <c r="K439" s="1">
        <v>0</v>
      </c>
      <c r="L439" s="1">
        <v>71542</v>
      </c>
      <c r="M439" s="1">
        <v>101</v>
      </c>
    </row>
    <row r="440" spans="1:13" x14ac:dyDescent="0.3">
      <c r="A440" s="1" t="s">
        <v>105</v>
      </c>
      <c r="B440" s="1" t="s">
        <v>106</v>
      </c>
      <c r="C440" s="1">
        <v>2015</v>
      </c>
      <c r="D440" s="1">
        <v>2015</v>
      </c>
      <c r="E440" s="1" t="s">
        <v>107</v>
      </c>
      <c r="F440" s="1" t="s">
        <v>108</v>
      </c>
      <c r="G440" s="1" t="s">
        <v>109</v>
      </c>
      <c r="H440" s="1" t="s">
        <v>19</v>
      </c>
      <c r="I440" s="1" t="s">
        <v>20</v>
      </c>
      <c r="J440" s="1" t="s">
        <v>21</v>
      </c>
      <c r="K440" s="1">
        <v>0</v>
      </c>
      <c r="L440" s="1">
        <v>19476</v>
      </c>
      <c r="M440" s="1">
        <v>110</v>
      </c>
    </row>
    <row r="441" spans="1:13" x14ac:dyDescent="0.3">
      <c r="A441" s="1" t="s">
        <v>105</v>
      </c>
      <c r="B441" s="1" t="s">
        <v>106</v>
      </c>
      <c r="C441" s="1">
        <v>2015</v>
      </c>
      <c r="D441" s="1">
        <v>2015</v>
      </c>
      <c r="E441" s="1" t="s">
        <v>107</v>
      </c>
      <c r="F441" s="1" t="s">
        <v>108</v>
      </c>
      <c r="G441" s="1" t="s">
        <v>109</v>
      </c>
      <c r="H441" s="1" t="s">
        <v>19</v>
      </c>
      <c r="I441" s="1" t="s">
        <v>110</v>
      </c>
      <c r="J441" s="1" t="s">
        <v>111</v>
      </c>
      <c r="K441" s="1">
        <v>0</v>
      </c>
      <c r="L441" s="1">
        <v>-1228</v>
      </c>
      <c r="M441" s="1">
        <v>111</v>
      </c>
    </row>
    <row r="442" spans="1:13" x14ac:dyDescent="0.3">
      <c r="A442" s="1" t="s">
        <v>105</v>
      </c>
      <c r="B442" s="1" t="s">
        <v>106</v>
      </c>
      <c r="C442" s="1">
        <v>2015</v>
      </c>
      <c r="D442" s="1">
        <v>2015</v>
      </c>
      <c r="E442" s="1" t="s">
        <v>107</v>
      </c>
      <c r="F442" s="1" t="s">
        <v>108</v>
      </c>
      <c r="G442" s="1" t="s">
        <v>109</v>
      </c>
      <c r="H442" s="1" t="s">
        <v>19</v>
      </c>
      <c r="I442" s="1" t="s">
        <v>22</v>
      </c>
      <c r="J442" s="1" t="s">
        <v>23</v>
      </c>
      <c r="K442" s="1">
        <v>0</v>
      </c>
      <c r="L442" s="1">
        <v>275809</v>
      </c>
      <c r="M442" s="1">
        <v>112</v>
      </c>
    </row>
    <row r="443" spans="1:13" x14ac:dyDescent="0.3">
      <c r="A443" s="1" t="s">
        <v>105</v>
      </c>
      <c r="B443" s="1" t="s">
        <v>106</v>
      </c>
      <c r="C443" s="1">
        <v>2015</v>
      </c>
      <c r="D443" s="1">
        <v>2015</v>
      </c>
      <c r="E443" s="1" t="s">
        <v>107</v>
      </c>
      <c r="F443" s="1" t="s">
        <v>108</v>
      </c>
      <c r="G443" s="1" t="s">
        <v>109</v>
      </c>
      <c r="H443" s="1" t="s">
        <v>19</v>
      </c>
      <c r="I443" s="1" t="s">
        <v>74</v>
      </c>
      <c r="J443" s="1" t="s">
        <v>75</v>
      </c>
      <c r="K443" s="1">
        <v>0</v>
      </c>
      <c r="L443" s="1">
        <v>47277</v>
      </c>
      <c r="M443" s="1">
        <v>113</v>
      </c>
    </row>
    <row r="444" spans="1:13" x14ac:dyDescent="0.3">
      <c r="A444" s="1" t="s">
        <v>105</v>
      </c>
      <c r="B444" s="1" t="s">
        <v>106</v>
      </c>
      <c r="C444" s="1">
        <v>2015</v>
      </c>
      <c r="D444" s="1">
        <v>2015</v>
      </c>
      <c r="E444" s="1" t="s">
        <v>107</v>
      </c>
      <c r="F444" s="1" t="s">
        <v>108</v>
      </c>
      <c r="G444" s="1" t="s">
        <v>109</v>
      </c>
      <c r="H444" s="1" t="s">
        <v>19</v>
      </c>
      <c r="I444" s="1" t="s">
        <v>24</v>
      </c>
      <c r="J444" s="1" t="s">
        <v>25</v>
      </c>
      <c r="K444" s="1">
        <v>0</v>
      </c>
      <c r="L444" s="1">
        <v>2001</v>
      </c>
      <c r="M444" s="1">
        <v>114</v>
      </c>
    </row>
    <row r="445" spans="1:13" x14ac:dyDescent="0.3">
      <c r="A445" s="1" t="s">
        <v>105</v>
      </c>
      <c r="B445" s="1" t="s">
        <v>106</v>
      </c>
      <c r="C445" s="1">
        <v>2015</v>
      </c>
      <c r="D445" s="1">
        <v>2015</v>
      </c>
      <c r="E445" s="1" t="s">
        <v>107</v>
      </c>
      <c r="F445" s="1" t="s">
        <v>108</v>
      </c>
      <c r="G445" s="1" t="s">
        <v>109</v>
      </c>
      <c r="H445" s="1" t="s">
        <v>19</v>
      </c>
      <c r="I445" s="1" t="s">
        <v>26</v>
      </c>
      <c r="J445" s="1" t="s">
        <v>27</v>
      </c>
      <c r="K445" s="1">
        <v>0</v>
      </c>
      <c r="L445" s="1">
        <v>27100</v>
      </c>
      <c r="M445" s="1">
        <v>115</v>
      </c>
    </row>
    <row r="446" spans="1:13" x14ac:dyDescent="0.3">
      <c r="A446" s="1" t="s">
        <v>105</v>
      </c>
      <c r="B446" s="1" t="s">
        <v>106</v>
      </c>
      <c r="C446" s="1">
        <v>2015</v>
      </c>
      <c r="D446" s="1">
        <v>2015</v>
      </c>
      <c r="E446" s="1" t="s">
        <v>107</v>
      </c>
      <c r="F446" s="1" t="s">
        <v>108</v>
      </c>
      <c r="G446" s="1" t="s">
        <v>109</v>
      </c>
      <c r="H446" s="1" t="s">
        <v>19</v>
      </c>
      <c r="I446" s="1" t="s">
        <v>76</v>
      </c>
      <c r="J446" s="1" t="s">
        <v>77</v>
      </c>
      <c r="K446" s="1">
        <v>0</v>
      </c>
      <c r="L446" s="1">
        <v>6314</v>
      </c>
      <c r="M446" s="1">
        <v>116</v>
      </c>
    </row>
    <row r="447" spans="1:13" x14ac:dyDescent="0.3">
      <c r="A447" s="1" t="s">
        <v>105</v>
      </c>
      <c r="B447" s="1" t="s">
        <v>106</v>
      </c>
      <c r="C447" s="1">
        <v>2015</v>
      </c>
      <c r="D447" s="1">
        <v>2015</v>
      </c>
      <c r="E447" s="1" t="s">
        <v>107</v>
      </c>
      <c r="F447" s="1" t="s">
        <v>108</v>
      </c>
      <c r="G447" s="1" t="s">
        <v>109</v>
      </c>
      <c r="H447" s="1" t="s">
        <v>19</v>
      </c>
      <c r="I447" s="1" t="s">
        <v>28</v>
      </c>
      <c r="J447" s="1" t="s">
        <v>29</v>
      </c>
      <c r="K447" s="1">
        <v>0</v>
      </c>
      <c r="L447" s="1">
        <v>82692</v>
      </c>
      <c r="M447" s="1">
        <v>117</v>
      </c>
    </row>
    <row r="448" spans="1:13" x14ac:dyDescent="0.3">
      <c r="A448" s="1" t="s">
        <v>105</v>
      </c>
      <c r="B448" s="1" t="s">
        <v>106</v>
      </c>
      <c r="C448" s="1">
        <v>2015</v>
      </c>
      <c r="D448" s="1">
        <v>2015</v>
      </c>
      <c r="E448" s="1" t="s">
        <v>107</v>
      </c>
      <c r="F448" s="1" t="s">
        <v>108</v>
      </c>
      <c r="G448" s="1" t="s">
        <v>109</v>
      </c>
      <c r="H448" s="1" t="s">
        <v>19</v>
      </c>
      <c r="I448" s="1" t="s">
        <v>89</v>
      </c>
      <c r="J448" s="1" t="s">
        <v>90</v>
      </c>
      <c r="K448" s="1">
        <v>0</v>
      </c>
      <c r="L448" s="1">
        <v>1845</v>
      </c>
      <c r="M448" s="1">
        <v>118</v>
      </c>
    </row>
    <row r="449" spans="1:13" x14ac:dyDescent="0.3">
      <c r="A449" s="1" t="s">
        <v>105</v>
      </c>
      <c r="B449" s="1" t="s">
        <v>106</v>
      </c>
      <c r="C449" s="1">
        <v>2015</v>
      </c>
      <c r="D449" s="1">
        <v>2015</v>
      </c>
      <c r="E449" s="1" t="s">
        <v>107</v>
      </c>
      <c r="F449" s="1" t="s">
        <v>108</v>
      </c>
      <c r="G449" s="1" t="s">
        <v>109</v>
      </c>
      <c r="H449" s="1" t="s">
        <v>19</v>
      </c>
      <c r="I449" s="1" t="s">
        <v>80</v>
      </c>
      <c r="J449" s="1" t="s">
        <v>81</v>
      </c>
      <c r="K449" s="1">
        <v>0</v>
      </c>
      <c r="L449" s="1">
        <v>22337</v>
      </c>
      <c r="M449" s="1">
        <v>120</v>
      </c>
    </row>
    <row r="450" spans="1:13" x14ac:dyDescent="0.3">
      <c r="A450" s="1" t="s">
        <v>105</v>
      </c>
      <c r="B450" s="1" t="s">
        <v>106</v>
      </c>
      <c r="C450" s="1">
        <v>2015</v>
      </c>
      <c r="D450" s="1">
        <v>2015</v>
      </c>
      <c r="E450" s="1" t="s">
        <v>107</v>
      </c>
      <c r="F450" s="1" t="s">
        <v>108</v>
      </c>
      <c r="G450" s="1" t="s">
        <v>109</v>
      </c>
      <c r="H450" s="1" t="s">
        <v>19</v>
      </c>
      <c r="I450" s="1" t="s">
        <v>32</v>
      </c>
      <c r="J450" s="1" t="s">
        <v>33</v>
      </c>
      <c r="K450" s="1">
        <v>0</v>
      </c>
      <c r="L450" s="1">
        <v>3885</v>
      </c>
      <c r="M450" s="1">
        <v>122</v>
      </c>
    </row>
    <row r="451" spans="1:13" x14ac:dyDescent="0.3">
      <c r="A451" s="1" t="s">
        <v>105</v>
      </c>
      <c r="B451" s="1" t="s">
        <v>106</v>
      </c>
      <c r="C451" s="1">
        <v>2015</v>
      </c>
      <c r="D451" s="1">
        <v>2015</v>
      </c>
      <c r="E451" s="1" t="s">
        <v>107</v>
      </c>
      <c r="F451" s="1" t="s">
        <v>108</v>
      </c>
      <c r="G451" s="1" t="s">
        <v>109</v>
      </c>
      <c r="H451" s="1" t="s">
        <v>19</v>
      </c>
      <c r="I451" s="1" t="s">
        <v>34</v>
      </c>
      <c r="J451" s="1" t="s">
        <v>35</v>
      </c>
      <c r="K451" s="1">
        <v>0</v>
      </c>
      <c r="L451" s="1">
        <v>999</v>
      </c>
      <c r="M451" s="1">
        <v>123</v>
      </c>
    </row>
    <row r="452" spans="1:13" x14ac:dyDescent="0.3">
      <c r="A452" s="1" t="s">
        <v>105</v>
      </c>
      <c r="B452" s="1" t="s">
        <v>106</v>
      </c>
      <c r="C452" s="1">
        <v>2015</v>
      </c>
      <c r="D452" s="1">
        <v>2015</v>
      </c>
      <c r="E452" s="1" t="s">
        <v>107</v>
      </c>
      <c r="F452" s="1" t="s">
        <v>108</v>
      </c>
      <c r="G452" s="1" t="s">
        <v>109</v>
      </c>
      <c r="H452" s="1" t="s">
        <v>19</v>
      </c>
      <c r="I452" s="1" t="s">
        <v>63</v>
      </c>
      <c r="J452" s="1" t="s">
        <v>64</v>
      </c>
      <c r="K452" s="1">
        <v>0</v>
      </c>
      <c r="L452" s="1">
        <v>18508</v>
      </c>
      <c r="M452" s="1">
        <v>124</v>
      </c>
    </row>
    <row r="453" spans="1:13" x14ac:dyDescent="0.3">
      <c r="A453" s="1" t="s">
        <v>105</v>
      </c>
      <c r="B453" s="1" t="s">
        <v>106</v>
      </c>
      <c r="C453" s="1">
        <v>2015</v>
      </c>
      <c r="D453" s="1">
        <v>2015</v>
      </c>
      <c r="E453" s="1" t="s">
        <v>107</v>
      </c>
      <c r="F453" s="1" t="s">
        <v>108</v>
      </c>
      <c r="G453" s="1" t="s">
        <v>109</v>
      </c>
      <c r="H453" s="1" t="s">
        <v>19</v>
      </c>
      <c r="I453" s="1" t="s">
        <v>65</v>
      </c>
      <c r="J453" s="1" t="s">
        <v>66</v>
      </c>
      <c r="K453" s="1">
        <v>0</v>
      </c>
      <c r="L453" s="1">
        <v>24169</v>
      </c>
      <c r="M453" s="1">
        <v>125</v>
      </c>
    </row>
    <row r="454" spans="1:13" x14ac:dyDescent="0.3">
      <c r="A454" s="1" t="s">
        <v>105</v>
      </c>
      <c r="B454" s="1" t="s">
        <v>106</v>
      </c>
      <c r="C454" s="1">
        <v>2015</v>
      </c>
      <c r="D454" s="1">
        <v>2015</v>
      </c>
      <c r="E454" s="1" t="s">
        <v>107</v>
      </c>
      <c r="F454" s="1" t="s">
        <v>108</v>
      </c>
      <c r="G454" s="1" t="s">
        <v>109</v>
      </c>
      <c r="H454" s="1" t="s">
        <v>19</v>
      </c>
      <c r="I454" s="1" t="s">
        <v>36</v>
      </c>
      <c r="J454" s="1" t="s">
        <v>37</v>
      </c>
      <c r="K454" s="1">
        <v>0</v>
      </c>
      <c r="L454" s="1">
        <v>23974</v>
      </c>
      <c r="M454" s="1">
        <v>133</v>
      </c>
    </row>
    <row r="455" spans="1:13" x14ac:dyDescent="0.3">
      <c r="A455" s="1" t="s">
        <v>105</v>
      </c>
      <c r="B455" s="1" t="s">
        <v>106</v>
      </c>
      <c r="C455" s="1">
        <v>2015</v>
      </c>
      <c r="D455" s="1">
        <v>2015</v>
      </c>
      <c r="E455" s="1" t="s">
        <v>107</v>
      </c>
      <c r="F455" s="1" t="s">
        <v>108</v>
      </c>
      <c r="G455" s="1" t="s">
        <v>109</v>
      </c>
      <c r="H455" s="1" t="s">
        <v>19</v>
      </c>
      <c r="I455" s="1" t="s">
        <v>38</v>
      </c>
      <c r="J455" s="1" t="s">
        <v>39</v>
      </c>
      <c r="K455" s="1">
        <v>0</v>
      </c>
      <c r="L455" s="1">
        <v>95717</v>
      </c>
      <c r="M455" s="1">
        <v>136</v>
      </c>
    </row>
    <row r="456" spans="1:13" x14ac:dyDescent="0.3">
      <c r="A456" s="1" t="s">
        <v>105</v>
      </c>
      <c r="B456" s="1" t="s">
        <v>106</v>
      </c>
      <c r="C456" s="1">
        <v>2015</v>
      </c>
      <c r="D456" s="1">
        <v>2015</v>
      </c>
      <c r="E456" s="1" t="s">
        <v>107</v>
      </c>
      <c r="F456" s="1" t="s">
        <v>108</v>
      </c>
      <c r="G456" s="1" t="s">
        <v>109</v>
      </c>
      <c r="H456" s="1" t="s">
        <v>19</v>
      </c>
      <c r="I456" s="1" t="s">
        <v>67</v>
      </c>
      <c r="J456" s="1" t="s">
        <v>68</v>
      </c>
      <c r="K456" s="1">
        <v>0</v>
      </c>
      <c r="L456" s="1">
        <v>16105</v>
      </c>
      <c r="M456" s="1">
        <v>142</v>
      </c>
    </row>
    <row r="457" spans="1:13" x14ac:dyDescent="0.3">
      <c r="A457" s="1" t="s">
        <v>105</v>
      </c>
      <c r="B457" s="1" t="s">
        <v>106</v>
      </c>
      <c r="C457" s="1">
        <v>2015</v>
      </c>
      <c r="D457" s="1">
        <v>2015</v>
      </c>
      <c r="E457" s="1" t="s">
        <v>107</v>
      </c>
      <c r="F457" s="1" t="s">
        <v>108</v>
      </c>
      <c r="G457" s="1" t="s">
        <v>109</v>
      </c>
      <c r="H457" s="1" t="s">
        <v>19</v>
      </c>
      <c r="I457" s="1" t="s">
        <v>91</v>
      </c>
      <c r="J457" s="1" t="s">
        <v>92</v>
      </c>
      <c r="K457" s="1">
        <v>0</v>
      </c>
      <c r="L457" s="1">
        <v>1773</v>
      </c>
      <c r="M457" s="1">
        <v>143</v>
      </c>
    </row>
    <row r="458" spans="1:13" x14ac:dyDescent="0.3">
      <c r="A458" s="1" t="s">
        <v>105</v>
      </c>
      <c r="B458" s="1" t="s">
        <v>106</v>
      </c>
      <c r="C458" s="1">
        <v>2015</v>
      </c>
      <c r="D458" s="1">
        <v>2015</v>
      </c>
      <c r="E458" s="1" t="s">
        <v>107</v>
      </c>
      <c r="F458" s="1" t="s">
        <v>108</v>
      </c>
      <c r="G458" s="1" t="s">
        <v>109</v>
      </c>
      <c r="H458" s="1" t="s">
        <v>19</v>
      </c>
      <c r="I458" s="1" t="s">
        <v>42</v>
      </c>
      <c r="J458" s="1" t="s">
        <v>43</v>
      </c>
      <c r="K458" s="1">
        <v>0</v>
      </c>
      <c r="L458" s="1">
        <v>17878</v>
      </c>
      <c r="M458" s="1">
        <v>151</v>
      </c>
    </row>
    <row r="459" spans="1:13" x14ac:dyDescent="0.3">
      <c r="A459" s="1" t="s">
        <v>105</v>
      </c>
      <c r="B459" s="1" t="s">
        <v>106</v>
      </c>
      <c r="C459" s="1">
        <v>2015</v>
      </c>
      <c r="D459" s="1">
        <v>2015</v>
      </c>
      <c r="E459" s="1" t="s">
        <v>107</v>
      </c>
      <c r="F459" s="1" t="s">
        <v>108</v>
      </c>
      <c r="G459" s="1" t="s">
        <v>109</v>
      </c>
      <c r="H459" s="1" t="s">
        <v>19</v>
      </c>
      <c r="I459" s="1" t="s">
        <v>44</v>
      </c>
      <c r="J459" s="1" t="s">
        <v>45</v>
      </c>
      <c r="K459" s="1">
        <v>0</v>
      </c>
      <c r="L459" s="1">
        <v>166066.64249999999</v>
      </c>
      <c r="M459" s="1">
        <v>152</v>
      </c>
    </row>
    <row r="460" spans="1:13" x14ac:dyDescent="0.3">
      <c r="A460" s="1" t="s">
        <v>105</v>
      </c>
      <c r="B460" s="1" t="s">
        <v>106</v>
      </c>
      <c r="C460" s="1">
        <v>2015</v>
      </c>
      <c r="D460" s="1">
        <v>2015</v>
      </c>
      <c r="E460" s="1" t="s">
        <v>107</v>
      </c>
      <c r="F460" s="1" t="s">
        <v>108</v>
      </c>
      <c r="G460" s="1" t="s">
        <v>109</v>
      </c>
      <c r="H460" s="1" t="s">
        <v>19</v>
      </c>
      <c r="I460" s="1" t="s">
        <v>46</v>
      </c>
      <c r="J460" s="1" t="s">
        <v>47</v>
      </c>
      <c r="K460" s="1">
        <v>0</v>
      </c>
      <c r="L460" s="1">
        <v>638162.64249999996</v>
      </c>
      <c r="M460" s="1">
        <v>153</v>
      </c>
    </row>
    <row r="461" spans="1:13" x14ac:dyDescent="0.3">
      <c r="A461" s="1" t="s">
        <v>105</v>
      </c>
      <c r="B461" s="1" t="s">
        <v>106</v>
      </c>
      <c r="C461" s="1">
        <v>2015</v>
      </c>
      <c r="D461" s="1">
        <v>2015</v>
      </c>
      <c r="E461" s="1" t="s">
        <v>107</v>
      </c>
      <c r="F461" s="1" t="s">
        <v>108</v>
      </c>
      <c r="G461" s="1" t="s">
        <v>109</v>
      </c>
      <c r="H461" s="1" t="s">
        <v>19</v>
      </c>
      <c r="I461" s="1" t="s">
        <v>48</v>
      </c>
      <c r="J461" s="1" t="s">
        <v>49</v>
      </c>
      <c r="K461" s="1">
        <v>0</v>
      </c>
      <c r="L461" s="1">
        <v>638162.64249999996</v>
      </c>
      <c r="M461" s="1">
        <v>156</v>
      </c>
    </row>
    <row r="462" spans="1:13" x14ac:dyDescent="0.3">
      <c r="A462" s="1" t="s">
        <v>105</v>
      </c>
      <c r="B462" s="1" t="s">
        <v>106</v>
      </c>
      <c r="C462" s="1">
        <v>2015</v>
      </c>
      <c r="D462" s="1">
        <v>2015</v>
      </c>
      <c r="E462" s="1" t="s">
        <v>107</v>
      </c>
      <c r="F462" s="1" t="s">
        <v>108</v>
      </c>
      <c r="G462" s="1" t="s">
        <v>109</v>
      </c>
      <c r="H462" s="1" t="s">
        <v>19</v>
      </c>
      <c r="I462" s="1" t="s">
        <v>50</v>
      </c>
      <c r="J462" s="1" t="s">
        <v>51</v>
      </c>
      <c r="K462" s="1">
        <v>0</v>
      </c>
      <c r="L462" s="1">
        <v>577988</v>
      </c>
      <c r="M462" s="1">
        <v>157</v>
      </c>
    </row>
    <row r="463" spans="1:13" x14ac:dyDescent="0.3">
      <c r="A463" s="1" t="s">
        <v>105</v>
      </c>
      <c r="B463" s="1" t="s">
        <v>106</v>
      </c>
      <c r="C463" s="1">
        <v>2015</v>
      </c>
      <c r="D463" s="1">
        <v>2015</v>
      </c>
      <c r="E463" s="1" t="s">
        <v>107</v>
      </c>
      <c r="F463" s="1" t="s">
        <v>108</v>
      </c>
      <c r="G463" s="1" t="s">
        <v>109</v>
      </c>
      <c r="H463" s="1" t="s">
        <v>19</v>
      </c>
      <c r="I463" s="1" t="s">
        <v>52</v>
      </c>
      <c r="J463" s="1" t="s">
        <v>53</v>
      </c>
      <c r="K463" s="1">
        <v>0</v>
      </c>
      <c r="L463" s="1">
        <v>-60174.642500000002</v>
      </c>
      <c r="M463" s="1">
        <v>158</v>
      </c>
    </row>
    <row r="464" spans="1:13" x14ac:dyDescent="0.3">
      <c r="A464" s="1" t="s">
        <v>105</v>
      </c>
      <c r="B464" s="1" t="s">
        <v>106</v>
      </c>
      <c r="C464" s="1">
        <v>2015</v>
      </c>
      <c r="D464" s="1">
        <v>2015</v>
      </c>
      <c r="E464" s="1" t="s">
        <v>107</v>
      </c>
      <c r="F464" s="1" t="s">
        <v>108</v>
      </c>
      <c r="G464" s="1" t="s">
        <v>109</v>
      </c>
      <c r="H464" s="1" t="s">
        <v>19</v>
      </c>
      <c r="I464" s="1" t="s">
        <v>54</v>
      </c>
      <c r="J464" s="1" t="s">
        <v>55</v>
      </c>
      <c r="K464" s="1">
        <v>0</v>
      </c>
      <c r="L464" s="1">
        <v>232792</v>
      </c>
      <c r="M464" s="1">
        <v>108</v>
      </c>
    </row>
    <row r="465" spans="1:13" x14ac:dyDescent="0.3">
      <c r="A465" s="1" t="s">
        <v>105</v>
      </c>
      <c r="B465" s="1" t="s">
        <v>106</v>
      </c>
      <c r="C465" s="1">
        <v>2015</v>
      </c>
      <c r="D465" s="1">
        <v>2015</v>
      </c>
      <c r="E465" s="1" t="s">
        <v>107</v>
      </c>
      <c r="F465" s="1" t="s">
        <v>108</v>
      </c>
      <c r="G465" s="1" t="s">
        <v>109</v>
      </c>
      <c r="H465" s="1" t="s">
        <v>19</v>
      </c>
      <c r="I465" s="1" t="s">
        <v>56</v>
      </c>
      <c r="J465" s="1" t="s">
        <v>57</v>
      </c>
      <c r="K465" s="1">
        <v>0</v>
      </c>
      <c r="L465" s="1">
        <v>24769</v>
      </c>
      <c r="M465" s="1">
        <v>109</v>
      </c>
    </row>
    <row r="466" spans="1:13" x14ac:dyDescent="0.3">
      <c r="A466" s="1" t="s">
        <v>105</v>
      </c>
      <c r="B466" s="1" t="s">
        <v>106</v>
      </c>
      <c r="C466" s="1">
        <v>2015</v>
      </c>
      <c r="D466" s="1">
        <v>2015</v>
      </c>
      <c r="E466" s="1" t="s">
        <v>107</v>
      </c>
      <c r="F466" s="1" t="s">
        <v>108</v>
      </c>
      <c r="G466" s="1" t="s">
        <v>109</v>
      </c>
      <c r="H466" s="1" t="s">
        <v>19</v>
      </c>
      <c r="I466" s="1" t="s">
        <v>30</v>
      </c>
      <c r="J466" s="1" t="s">
        <v>31</v>
      </c>
      <c r="K466" s="1">
        <v>0</v>
      </c>
      <c r="L466" s="1">
        <v>232792</v>
      </c>
      <c r="M466" s="1">
        <v>101</v>
      </c>
    </row>
    <row r="467" spans="1:13" x14ac:dyDescent="0.3">
      <c r="A467" s="1" t="s">
        <v>133</v>
      </c>
      <c r="B467" s="1" t="s">
        <v>134</v>
      </c>
      <c r="C467" s="1">
        <v>2015</v>
      </c>
      <c r="D467" s="1">
        <v>2015</v>
      </c>
      <c r="E467" s="1" t="s">
        <v>135</v>
      </c>
      <c r="F467" s="1" t="s">
        <v>215</v>
      </c>
      <c r="G467" s="1" t="s">
        <v>215</v>
      </c>
      <c r="H467" s="1" t="s">
        <v>19</v>
      </c>
      <c r="I467" s="1" t="s">
        <v>20</v>
      </c>
      <c r="J467" s="1" t="s">
        <v>21</v>
      </c>
      <c r="K467" s="1">
        <v>0</v>
      </c>
      <c r="L467" s="1">
        <v>9013</v>
      </c>
      <c r="M467" s="1">
        <v>110</v>
      </c>
    </row>
    <row r="468" spans="1:13" x14ac:dyDescent="0.3">
      <c r="A468" s="1" t="s">
        <v>133</v>
      </c>
      <c r="B468" s="1" t="s">
        <v>134</v>
      </c>
      <c r="C468" s="1">
        <v>2015</v>
      </c>
      <c r="D468" s="1">
        <v>2015</v>
      </c>
      <c r="E468" s="1" t="s">
        <v>135</v>
      </c>
      <c r="F468" s="1" t="s">
        <v>215</v>
      </c>
      <c r="G468" s="1" t="s">
        <v>215</v>
      </c>
      <c r="H468" s="1" t="s">
        <v>19</v>
      </c>
      <c r="I468" s="1" t="s">
        <v>22</v>
      </c>
      <c r="J468" s="1" t="s">
        <v>23</v>
      </c>
      <c r="K468" s="1">
        <v>0</v>
      </c>
      <c r="L468" s="1">
        <v>78834</v>
      </c>
      <c r="M468" s="1">
        <v>112</v>
      </c>
    </row>
    <row r="469" spans="1:13" x14ac:dyDescent="0.3">
      <c r="A469" s="1" t="s">
        <v>133</v>
      </c>
      <c r="B469" s="1" t="s">
        <v>134</v>
      </c>
      <c r="C469" s="1">
        <v>2015</v>
      </c>
      <c r="D469" s="1">
        <v>2015</v>
      </c>
      <c r="E469" s="1" t="s">
        <v>135</v>
      </c>
      <c r="F469" s="1" t="s">
        <v>215</v>
      </c>
      <c r="G469" s="1" t="s">
        <v>215</v>
      </c>
      <c r="H469" s="1" t="s">
        <v>19</v>
      </c>
      <c r="I469" s="1" t="s">
        <v>24</v>
      </c>
      <c r="J469" s="1" t="s">
        <v>25</v>
      </c>
      <c r="K469" s="1">
        <v>0</v>
      </c>
      <c r="L469" s="1">
        <v>2526</v>
      </c>
      <c r="M469" s="1">
        <v>114</v>
      </c>
    </row>
    <row r="470" spans="1:13" x14ac:dyDescent="0.3">
      <c r="A470" s="1" t="s">
        <v>133</v>
      </c>
      <c r="B470" s="1" t="s">
        <v>134</v>
      </c>
      <c r="C470" s="1">
        <v>2015</v>
      </c>
      <c r="D470" s="1">
        <v>2015</v>
      </c>
      <c r="E470" s="1" t="s">
        <v>135</v>
      </c>
      <c r="F470" s="1" t="s">
        <v>215</v>
      </c>
      <c r="G470" s="1" t="s">
        <v>215</v>
      </c>
      <c r="H470" s="1" t="s">
        <v>19</v>
      </c>
      <c r="I470" s="1" t="s">
        <v>26</v>
      </c>
      <c r="J470" s="1" t="s">
        <v>27</v>
      </c>
      <c r="K470" s="1">
        <v>0</v>
      </c>
      <c r="L470" s="1">
        <v>3941</v>
      </c>
      <c r="M470" s="1">
        <v>115</v>
      </c>
    </row>
    <row r="471" spans="1:13" x14ac:dyDescent="0.3">
      <c r="A471" s="1" t="s">
        <v>133</v>
      </c>
      <c r="B471" s="1" t="s">
        <v>134</v>
      </c>
      <c r="C471" s="1">
        <v>2015</v>
      </c>
      <c r="D471" s="1">
        <v>2015</v>
      </c>
      <c r="E471" s="1" t="s">
        <v>135</v>
      </c>
      <c r="F471" s="1" t="s">
        <v>215</v>
      </c>
      <c r="G471" s="1" t="s">
        <v>215</v>
      </c>
      <c r="H471" s="1" t="s">
        <v>19</v>
      </c>
      <c r="I471" s="1" t="s">
        <v>76</v>
      </c>
      <c r="J471" s="1" t="s">
        <v>77</v>
      </c>
      <c r="K471" s="1">
        <v>0</v>
      </c>
      <c r="L471" s="1">
        <v>309</v>
      </c>
      <c r="M471" s="1">
        <v>116</v>
      </c>
    </row>
    <row r="472" spans="1:13" x14ac:dyDescent="0.3">
      <c r="A472" s="1" t="s">
        <v>133</v>
      </c>
      <c r="B472" s="1" t="s">
        <v>134</v>
      </c>
      <c r="C472" s="1">
        <v>2015</v>
      </c>
      <c r="D472" s="1">
        <v>2015</v>
      </c>
      <c r="E472" s="1" t="s">
        <v>135</v>
      </c>
      <c r="F472" s="1" t="s">
        <v>215</v>
      </c>
      <c r="G472" s="1" t="s">
        <v>215</v>
      </c>
      <c r="H472" s="1" t="s">
        <v>19</v>
      </c>
      <c r="I472" s="1" t="s">
        <v>28</v>
      </c>
      <c r="J472" s="1" t="s">
        <v>29</v>
      </c>
      <c r="K472" s="1">
        <v>0</v>
      </c>
      <c r="L472" s="1">
        <v>6776</v>
      </c>
      <c r="M472" s="1">
        <v>117</v>
      </c>
    </row>
    <row r="473" spans="1:13" x14ac:dyDescent="0.3">
      <c r="A473" s="1" t="s">
        <v>133</v>
      </c>
      <c r="B473" s="1" t="s">
        <v>134</v>
      </c>
      <c r="C473" s="1">
        <v>2015</v>
      </c>
      <c r="D473" s="1">
        <v>2015</v>
      </c>
      <c r="E473" s="1" t="s">
        <v>135</v>
      </c>
      <c r="F473" s="1" t="s">
        <v>215</v>
      </c>
      <c r="G473" s="1" t="s">
        <v>215</v>
      </c>
      <c r="H473" s="1" t="s">
        <v>19</v>
      </c>
      <c r="I473" s="1" t="s">
        <v>30</v>
      </c>
      <c r="J473" s="1" t="s">
        <v>31</v>
      </c>
      <c r="K473" s="1">
        <v>0</v>
      </c>
      <c r="L473" s="1">
        <v>63603</v>
      </c>
      <c r="M473" s="1">
        <v>101</v>
      </c>
    </row>
    <row r="474" spans="1:13" x14ac:dyDescent="0.3">
      <c r="A474" s="1" t="s">
        <v>133</v>
      </c>
      <c r="B474" s="1" t="s">
        <v>134</v>
      </c>
      <c r="C474" s="1">
        <v>2015</v>
      </c>
      <c r="D474" s="1">
        <v>2015</v>
      </c>
      <c r="E474" s="1" t="s">
        <v>135</v>
      </c>
      <c r="F474" s="1" t="s">
        <v>215</v>
      </c>
      <c r="G474" s="1" t="s">
        <v>215</v>
      </c>
      <c r="H474" s="1" t="s">
        <v>19</v>
      </c>
      <c r="I474" s="1" t="s">
        <v>96</v>
      </c>
      <c r="J474" s="1" t="s">
        <v>97</v>
      </c>
      <c r="K474" s="1">
        <v>0</v>
      </c>
      <c r="L474" s="1">
        <v>20361</v>
      </c>
      <c r="M474" s="1">
        <v>121</v>
      </c>
    </row>
    <row r="475" spans="1:13" x14ac:dyDescent="0.3">
      <c r="A475" s="1" t="s">
        <v>133</v>
      </c>
      <c r="B475" s="1" t="s">
        <v>134</v>
      </c>
      <c r="C475" s="1">
        <v>2015</v>
      </c>
      <c r="D475" s="1">
        <v>2015</v>
      </c>
      <c r="E475" s="1" t="s">
        <v>135</v>
      </c>
      <c r="F475" s="1" t="s">
        <v>215</v>
      </c>
      <c r="G475" s="1" t="s">
        <v>215</v>
      </c>
      <c r="H475" s="1" t="s">
        <v>19</v>
      </c>
      <c r="I475" s="1" t="s">
        <v>136</v>
      </c>
      <c r="J475" s="1" t="s">
        <v>137</v>
      </c>
      <c r="K475" s="1">
        <v>0</v>
      </c>
      <c r="L475" s="1">
        <v>5350</v>
      </c>
      <c r="M475" s="1">
        <v>126</v>
      </c>
    </row>
    <row r="476" spans="1:13" x14ac:dyDescent="0.3">
      <c r="A476" s="1" t="s">
        <v>133</v>
      </c>
      <c r="B476" s="1" t="s">
        <v>134</v>
      </c>
      <c r="C476" s="1">
        <v>2015</v>
      </c>
      <c r="D476" s="1">
        <v>2015</v>
      </c>
      <c r="E476" s="1" t="s">
        <v>135</v>
      </c>
      <c r="F476" s="1" t="s">
        <v>215</v>
      </c>
      <c r="G476" s="1" t="s">
        <v>215</v>
      </c>
      <c r="H476" s="1" t="s">
        <v>19</v>
      </c>
      <c r="I476" s="1" t="s">
        <v>140</v>
      </c>
      <c r="J476" s="1" t="s">
        <v>141</v>
      </c>
      <c r="K476" s="1">
        <v>0</v>
      </c>
      <c r="L476" s="1">
        <v>2253</v>
      </c>
      <c r="M476" s="1">
        <v>131</v>
      </c>
    </row>
    <row r="477" spans="1:13" x14ac:dyDescent="0.3">
      <c r="A477" s="1" t="s">
        <v>133</v>
      </c>
      <c r="B477" s="1" t="s">
        <v>134</v>
      </c>
      <c r="C477" s="1">
        <v>2015</v>
      </c>
      <c r="D477" s="1">
        <v>2015</v>
      </c>
      <c r="E477" s="1" t="s">
        <v>135</v>
      </c>
      <c r="F477" s="1" t="s">
        <v>215</v>
      </c>
      <c r="G477" s="1" t="s">
        <v>215</v>
      </c>
      <c r="H477" s="1" t="s">
        <v>19</v>
      </c>
      <c r="I477" s="1" t="s">
        <v>82</v>
      </c>
      <c r="J477" s="1" t="s">
        <v>83</v>
      </c>
      <c r="K477" s="1">
        <v>0</v>
      </c>
      <c r="L477" s="1">
        <v>4462</v>
      </c>
      <c r="M477" s="1">
        <v>135</v>
      </c>
    </row>
    <row r="478" spans="1:13" x14ac:dyDescent="0.3">
      <c r="A478" s="1" t="s">
        <v>133</v>
      </c>
      <c r="B478" s="1" t="s">
        <v>134</v>
      </c>
      <c r="C478" s="1">
        <v>2015</v>
      </c>
      <c r="D478" s="1">
        <v>2015</v>
      </c>
      <c r="E478" s="1" t="s">
        <v>135</v>
      </c>
      <c r="F478" s="1" t="s">
        <v>215</v>
      </c>
      <c r="G478" s="1" t="s">
        <v>215</v>
      </c>
      <c r="H478" s="1" t="s">
        <v>19</v>
      </c>
      <c r="I478" s="1" t="s">
        <v>38</v>
      </c>
      <c r="J478" s="1" t="s">
        <v>39</v>
      </c>
      <c r="K478" s="1">
        <v>0</v>
      </c>
      <c r="L478" s="1">
        <v>32426</v>
      </c>
      <c r="M478" s="1">
        <v>136</v>
      </c>
    </row>
    <row r="479" spans="1:13" x14ac:dyDescent="0.3">
      <c r="A479" s="1" t="s">
        <v>133</v>
      </c>
      <c r="B479" s="1" t="s">
        <v>134</v>
      </c>
      <c r="C479" s="1">
        <v>2015</v>
      </c>
      <c r="D479" s="1">
        <v>2015</v>
      </c>
      <c r="E479" s="1" t="s">
        <v>135</v>
      </c>
      <c r="F479" s="1" t="s">
        <v>215</v>
      </c>
      <c r="G479" s="1" t="s">
        <v>215</v>
      </c>
      <c r="H479" s="1" t="s">
        <v>19</v>
      </c>
      <c r="I479" s="1" t="s">
        <v>54</v>
      </c>
      <c r="J479" s="1" t="s">
        <v>55</v>
      </c>
      <c r="K479" s="1">
        <v>0</v>
      </c>
      <c r="L479" s="1">
        <v>63603</v>
      </c>
      <c r="M479" s="1">
        <v>108</v>
      </c>
    </row>
    <row r="480" spans="1:13" x14ac:dyDescent="0.3">
      <c r="A480" s="1" t="s">
        <v>133</v>
      </c>
      <c r="B480" s="1" t="s">
        <v>134</v>
      </c>
      <c r="C480" s="1">
        <v>2015</v>
      </c>
      <c r="D480" s="1">
        <v>2015</v>
      </c>
      <c r="E480" s="1" t="s">
        <v>135</v>
      </c>
      <c r="F480" s="1" t="s">
        <v>215</v>
      </c>
      <c r="G480" s="1" t="s">
        <v>215</v>
      </c>
      <c r="H480" s="1" t="s">
        <v>19</v>
      </c>
      <c r="I480" s="1" t="s">
        <v>56</v>
      </c>
      <c r="J480" s="1" t="s">
        <v>57</v>
      </c>
      <c r="K480" s="1">
        <v>0</v>
      </c>
      <c r="L480" s="1">
        <v>6218</v>
      </c>
      <c r="M480" s="1">
        <v>109</v>
      </c>
    </row>
    <row r="481" spans="1:13" x14ac:dyDescent="0.3">
      <c r="A481" s="1" t="s">
        <v>133</v>
      </c>
      <c r="B481" s="1" t="s">
        <v>134</v>
      </c>
      <c r="C481" s="1">
        <v>2015</v>
      </c>
      <c r="D481" s="1">
        <v>2015</v>
      </c>
      <c r="E481" s="1" t="s">
        <v>135</v>
      </c>
      <c r="F481" s="1" t="s">
        <v>215</v>
      </c>
      <c r="G481" s="1" t="s">
        <v>215</v>
      </c>
      <c r="H481" s="1" t="s">
        <v>19</v>
      </c>
      <c r="I481" s="1" t="s">
        <v>44</v>
      </c>
      <c r="J481" s="1" t="s">
        <v>45</v>
      </c>
      <c r="K481" s="1">
        <v>0</v>
      </c>
      <c r="L481" s="1">
        <v>20076.592100000002</v>
      </c>
      <c r="M481" s="1">
        <v>152</v>
      </c>
    </row>
    <row r="482" spans="1:13" x14ac:dyDescent="0.3">
      <c r="A482" s="1" t="s">
        <v>133</v>
      </c>
      <c r="B482" s="1" t="s">
        <v>134</v>
      </c>
      <c r="C482" s="1">
        <v>2015</v>
      </c>
      <c r="D482" s="1">
        <v>2015</v>
      </c>
      <c r="E482" s="1" t="s">
        <v>135</v>
      </c>
      <c r="F482" s="1" t="s">
        <v>215</v>
      </c>
      <c r="G482" s="1" t="s">
        <v>215</v>
      </c>
      <c r="H482" s="1" t="s">
        <v>19</v>
      </c>
      <c r="I482" s="1" t="s">
        <v>46</v>
      </c>
      <c r="J482" s="1" t="s">
        <v>47</v>
      </c>
      <c r="K482" s="1">
        <v>0</v>
      </c>
      <c r="L482" s="1">
        <v>138112.59210000001</v>
      </c>
      <c r="M482" s="1">
        <v>153</v>
      </c>
    </row>
    <row r="483" spans="1:13" x14ac:dyDescent="0.3">
      <c r="A483" s="1" t="s">
        <v>133</v>
      </c>
      <c r="B483" s="1" t="s">
        <v>134</v>
      </c>
      <c r="C483" s="1">
        <v>2015</v>
      </c>
      <c r="D483" s="1">
        <v>2015</v>
      </c>
      <c r="E483" s="1" t="s">
        <v>135</v>
      </c>
      <c r="F483" s="1" t="s">
        <v>215</v>
      </c>
      <c r="G483" s="1" t="s">
        <v>215</v>
      </c>
      <c r="H483" s="1" t="s">
        <v>19</v>
      </c>
      <c r="I483" s="1" t="s">
        <v>48</v>
      </c>
      <c r="J483" s="1" t="s">
        <v>49</v>
      </c>
      <c r="K483" s="1">
        <v>0</v>
      </c>
      <c r="L483" s="1">
        <v>138112.59210000001</v>
      </c>
      <c r="M483" s="1">
        <v>156</v>
      </c>
    </row>
    <row r="484" spans="1:13" x14ac:dyDescent="0.3">
      <c r="A484" s="1" t="s">
        <v>133</v>
      </c>
      <c r="B484" s="1" t="s">
        <v>134</v>
      </c>
      <c r="C484" s="1">
        <v>2015</v>
      </c>
      <c r="D484" s="1">
        <v>2015</v>
      </c>
      <c r="E484" s="1" t="s">
        <v>135</v>
      </c>
      <c r="F484" s="1" t="s">
        <v>215</v>
      </c>
      <c r="G484" s="1" t="s">
        <v>215</v>
      </c>
      <c r="H484" s="1" t="s">
        <v>19</v>
      </c>
      <c r="I484" s="1" t="s">
        <v>50</v>
      </c>
      <c r="J484" s="1" t="s">
        <v>51</v>
      </c>
      <c r="K484" s="1">
        <v>0</v>
      </c>
      <c r="L484" s="1">
        <v>135743</v>
      </c>
      <c r="M484" s="1">
        <v>157</v>
      </c>
    </row>
    <row r="485" spans="1:13" x14ac:dyDescent="0.3">
      <c r="A485" s="1" t="s">
        <v>133</v>
      </c>
      <c r="B485" s="1" t="s">
        <v>134</v>
      </c>
      <c r="C485" s="1">
        <v>2015</v>
      </c>
      <c r="D485" s="1">
        <v>2015</v>
      </c>
      <c r="E485" s="1" t="s">
        <v>135</v>
      </c>
      <c r="F485" s="1" t="s">
        <v>215</v>
      </c>
      <c r="G485" s="1" t="s">
        <v>215</v>
      </c>
      <c r="H485" s="1" t="s">
        <v>19</v>
      </c>
      <c r="I485" s="1" t="s">
        <v>52</v>
      </c>
      <c r="J485" s="1" t="s">
        <v>53</v>
      </c>
      <c r="K485" s="1">
        <v>0</v>
      </c>
      <c r="L485" s="1">
        <v>-2369.5920999999998</v>
      </c>
      <c r="M485" s="1">
        <v>158</v>
      </c>
    </row>
    <row r="486" spans="1:13" x14ac:dyDescent="0.3">
      <c r="A486" s="1" t="s">
        <v>142</v>
      </c>
      <c r="B486" s="1" t="s">
        <v>143</v>
      </c>
      <c r="C486" s="1">
        <v>2015</v>
      </c>
      <c r="D486" s="1">
        <v>2015</v>
      </c>
      <c r="E486" s="1" t="s">
        <v>144</v>
      </c>
      <c r="F486" s="1" t="s">
        <v>145</v>
      </c>
      <c r="G486" s="1" t="s">
        <v>146</v>
      </c>
      <c r="H486" s="1" t="s">
        <v>19</v>
      </c>
      <c r="I486" s="1" t="s">
        <v>20</v>
      </c>
      <c r="J486" s="1" t="s">
        <v>21</v>
      </c>
      <c r="K486" s="1">
        <v>0</v>
      </c>
      <c r="L486" s="1">
        <v>7946</v>
      </c>
      <c r="M486" s="1">
        <v>110</v>
      </c>
    </row>
    <row r="487" spans="1:13" x14ac:dyDescent="0.3">
      <c r="A487" s="1" t="s">
        <v>142</v>
      </c>
      <c r="B487" s="1" t="s">
        <v>143</v>
      </c>
      <c r="C487" s="1">
        <v>2015</v>
      </c>
      <c r="D487" s="1">
        <v>2015</v>
      </c>
      <c r="E487" s="1" t="s">
        <v>144</v>
      </c>
      <c r="F487" s="1" t="s">
        <v>145</v>
      </c>
      <c r="G487" s="1" t="s">
        <v>146</v>
      </c>
      <c r="H487" s="1" t="s">
        <v>19</v>
      </c>
      <c r="I487" s="1" t="s">
        <v>110</v>
      </c>
      <c r="J487" s="1" t="s">
        <v>111</v>
      </c>
      <c r="K487" s="1">
        <v>0</v>
      </c>
      <c r="L487" s="1">
        <v>-511</v>
      </c>
      <c r="M487" s="1">
        <v>111</v>
      </c>
    </row>
    <row r="488" spans="1:13" x14ac:dyDescent="0.3">
      <c r="A488" s="1" t="s">
        <v>142</v>
      </c>
      <c r="B488" s="1" t="s">
        <v>143</v>
      </c>
      <c r="C488" s="1">
        <v>2015</v>
      </c>
      <c r="D488" s="1">
        <v>2015</v>
      </c>
      <c r="E488" s="1" t="s">
        <v>144</v>
      </c>
      <c r="F488" s="1" t="s">
        <v>145</v>
      </c>
      <c r="G488" s="1" t="s">
        <v>146</v>
      </c>
      <c r="H488" s="1" t="s">
        <v>19</v>
      </c>
      <c r="I488" s="1" t="s">
        <v>22</v>
      </c>
      <c r="J488" s="1" t="s">
        <v>23</v>
      </c>
      <c r="K488" s="1">
        <v>0</v>
      </c>
      <c r="L488" s="1">
        <v>88034.17</v>
      </c>
      <c r="M488" s="1">
        <v>112</v>
      </c>
    </row>
    <row r="489" spans="1:13" x14ac:dyDescent="0.3">
      <c r="A489" s="1" t="s">
        <v>142</v>
      </c>
      <c r="B489" s="1" t="s">
        <v>143</v>
      </c>
      <c r="C489" s="1">
        <v>2015</v>
      </c>
      <c r="D489" s="1">
        <v>2015</v>
      </c>
      <c r="E489" s="1" t="s">
        <v>144</v>
      </c>
      <c r="F489" s="1" t="s">
        <v>145</v>
      </c>
      <c r="G489" s="1" t="s">
        <v>146</v>
      </c>
      <c r="H489" s="1" t="s">
        <v>19</v>
      </c>
      <c r="I489" s="1" t="s">
        <v>74</v>
      </c>
      <c r="J489" s="1" t="s">
        <v>75</v>
      </c>
      <c r="K489" s="1">
        <v>0</v>
      </c>
      <c r="L489" s="1">
        <v>7800</v>
      </c>
      <c r="M489" s="1">
        <v>113</v>
      </c>
    </row>
    <row r="490" spans="1:13" x14ac:dyDescent="0.3">
      <c r="A490" s="1" t="s">
        <v>142</v>
      </c>
      <c r="B490" s="1" t="s">
        <v>143</v>
      </c>
      <c r="C490" s="1">
        <v>2015</v>
      </c>
      <c r="D490" s="1">
        <v>2015</v>
      </c>
      <c r="E490" s="1" t="s">
        <v>144</v>
      </c>
      <c r="F490" s="1" t="s">
        <v>145</v>
      </c>
      <c r="G490" s="1" t="s">
        <v>146</v>
      </c>
      <c r="H490" s="1" t="s">
        <v>19</v>
      </c>
      <c r="I490" s="1" t="s">
        <v>26</v>
      </c>
      <c r="J490" s="1" t="s">
        <v>27</v>
      </c>
      <c r="K490" s="1">
        <v>0</v>
      </c>
      <c r="L490" s="1">
        <v>1262</v>
      </c>
      <c r="M490" s="1">
        <v>115</v>
      </c>
    </row>
    <row r="491" spans="1:13" x14ac:dyDescent="0.3">
      <c r="A491" s="1" t="s">
        <v>142</v>
      </c>
      <c r="B491" s="1" t="s">
        <v>143</v>
      </c>
      <c r="C491" s="1">
        <v>2015</v>
      </c>
      <c r="D491" s="1">
        <v>2015</v>
      </c>
      <c r="E491" s="1" t="s">
        <v>144</v>
      </c>
      <c r="F491" s="1" t="s">
        <v>145</v>
      </c>
      <c r="G491" s="1" t="s">
        <v>146</v>
      </c>
      <c r="H491" s="1" t="s">
        <v>19</v>
      </c>
      <c r="I491" s="1" t="s">
        <v>76</v>
      </c>
      <c r="J491" s="1" t="s">
        <v>77</v>
      </c>
      <c r="K491" s="1">
        <v>0</v>
      </c>
      <c r="L491" s="1">
        <v>456</v>
      </c>
      <c r="M491" s="1">
        <v>116</v>
      </c>
    </row>
    <row r="492" spans="1:13" x14ac:dyDescent="0.3">
      <c r="A492" s="1" t="s">
        <v>142</v>
      </c>
      <c r="B492" s="1" t="s">
        <v>143</v>
      </c>
      <c r="C492" s="1">
        <v>2015</v>
      </c>
      <c r="D492" s="1">
        <v>2015</v>
      </c>
      <c r="E492" s="1" t="s">
        <v>144</v>
      </c>
      <c r="F492" s="1" t="s">
        <v>145</v>
      </c>
      <c r="G492" s="1" t="s">
        <v>146</v>
      </c>
      <c r="H492" s="1" t="s">
        <v>19</v>
      </c>
      <c r="I492" s="1" t="s">
        <v>28</v>
      </c>
      <c r="J492" s="1" t="s">
        <v>29</v>
      </c>
      <c r="K492" s="1">
        <v>0</v>
      </c>
      <c r="L492" s="1">
        <v>9518</v>
      </c>
      <c r="M492" s="1">
        <v>117</v>
      </c>
    </row>
    <row r="493" spans="1:13" x14ac:dyDescent="0.3">
      <c r="A493" s="1" t="s">
        <v>142</v>
      </c>
      <c r="B493" s="1" t="s">
        <v>143</v>
      </c>
      <c r="C493" s="1">
        <v>2015</v>
      </c>
      <c r="D493" s="1">
        <v>2015</v>
      </c>
      <c r="E493" s="1" t="s">
        <v>144</v>
      </c>
      <c r="F493" s="1" t="s">
        <v>145</v>
      </c>
      <c r="G493" s="1" t="s">
        <v>146</v>
      </c>
      <c r="H493" s="1" t="s">
        <v>19</v>
      </c>
      <c r="I493" s="1" t="s">
        <v>89</v>
      </c>
      <c r="J493" s="1" t="s">
        <v>90</v>
      </c>
      <c r="K493" s="1">
        <v>0</v>
      </c>
      <c r="L493" s="1">
        <v>3650</v>
      </c>
      <c r="M493" s="1">
        <v>118</v>
      </c>
    </row>
    <row r="494" spans="1:13" x14ac:dyDescent="0.3">
      <c r="A494" s="1" t="s">
        <v>142</v>
      </c>
      <c r="B494" s="1" t="s">
        <v>143</v>
      </c>
      <c r="C494" s="1">
        <v>2015</v>
      </c>
      <c r="D494" s="1">
        <v>2015</v>
      </c>
      <c r="E494" s="1" t="s">
        <v>144</v>
      </c>
      <c r="F494" s="1" t="s">
        <v>145</v>
      </c>
      <c r="G494" s="1" t="s">
        <v>146</v>
      </c>
      <c r="H494" s="1" t="s">
        <v>19</v>
      </c>
      <c r="I494" s="1" t="s">
        <v>32</v>
      </c>
      <c r="J494" s="1" t="s">
        <v>33</v>
      </c>
      <c r="K494" s="1">
        <v>0</v>
      </c>
      <c r="L494" s="1">
        <v>435</v>
      </c>
      <c r="M494" s="1">
        <v>122</v>
      </c>
    </row>
    <row r="495" spans="1:13" x14ac:dyDescent="0.3">
      <c r="A495" s="1" t="s">
        <v>142</v>
      </c>
      <c r="B495" s="1" t="s">
        <v>143</v>
      </c>
      <c r="C495" s="1">
        <v>2015</v>
      </c>
      <c r="D495" s="1">
        <v>2015</v>
      </c>
      <c r="E495" s="1" t="s">
        <v>144</v>
      </c>
      <c r="F495" s="1" t="s">
        <v>145</v>
      </c>
      <c r="G495" s="1" t="s">
        <v>146</v>
      </c>
      <c r="H495" s="1" t="s">
        <v>19</v>
      </c>
      <c r="I495" s="1" t="s">
        <v>34</v>
      </c>
      <c r="J495" s="1" t="s">
        <v>35</v>
      </c>
      <c r="K495" s="1">
        <v>0</v>
      </c>
      <c r="L495" s="1">
        <v>1329</v>
      </c>
      <c r="M495" s="1">
        <v>123</v>
      </c>
    </row>
    <row r="496" spans="1:13" x14ac:dyDescent="0.3">
      <c r="A496" s="1" t="s">
        <v>142</v>
      </c>
      <c r="B496" s="1" t="s">
        <v>143</v>
      </c>
      <c r="C496" s="1">
        <v>2015</v>
      </c>
      <c r="D496" s="1">
        <v>2015</v>
      </c>
      <c r="E496" s="1" t="s">
        <v>144</v>
      </c>
      <c r="F496" s="1" t="s">
        <v>145</v>
      </c>
      <c r="G496" s="1" t="s">
        <v>146</v>
      </c>
      <c r="H496" s="1" t="s">
        <v>19</v>
      </c>
      <c r="I496" s="1" t="s">
        <v>63</v>
      </c>
      <c r="J496" s="1" t="s">
        <v>64</v>
      </c>
      <c r="K496" s="1">
        <v>0</v>
      </c>
      <c r="L496" s="1">
        <v>2272</v>
      </c>
      <c r="M496" s="1">
        <v>124</v>
      </c>
    </row>
    <row r="497" spans="1:13" x14ac:dyDescent="0.3">
      <c r="A497" s="1" t="s">
        <v>142</v>
      </c>
      <c r="B497" s="1" t="s">
        <v>143</v>
      </c>
      <c r="C497" s="1">
        <v>2015</v>
      </c>
      <c r="D497" s="1">
        <v>2015</v>
      </c>
      <c r="E497" s="1" t="s">
        <v>144</v>
      </c>
      <c r="F497" s="1" t="s">
        <v>145</v>
      </c>
      <c r="G497" s="1" t="s">
        <v>146</v>
      </c>
      <c r="H497" s="1" t="s">
        <v>19</v>
      </c>
      <c r="I497" s="1" t="s">
        <v>147</v>
      </c>
      <c r="J497" s="1" t="s">
        <v>148</v>
      </c>
      <c r="K497" s="1">
        <v>0</v>
      </c>
      <c r="L497" s="1">
        <v>197</v>
      </c>
      <c r="M497" s="1">
        <v>128</v>
      </c>
    </row>
    <row r="498" spans="1:13" x14ac:dyDescent="0.3">
      <c r="A498" s="1" t="s">
        <v>142</v>
      </c>
      <c r="B498" s="1" t="s">
        <v>143</v>
      </c>
      <c r="C498" s="1">
        <v>2015</v>
      </c>
      <c r="D498" s="1">
        <v>2015</v>
      </c>
      <c r="E498" s="1" t="s">
        <v>144</v>
      </c>
      <c r="F498" s="1" t="s">
        <v>145</v>
      </c>
      <c r="G498" s="1" t="s">
        <v>146</v>
      </c>
      <c r="H498" s="1" t="s">
        <v>19</v>
      </c>
      <c r="I498" s="1" t="s">
        <v>149</v>
      </c>
      <c r="J498" s="1" t="s">
        <v>150</v>
      </c>
      <c r="K498" s="1">
        <v>0</v>
      </c>
      <c r="L498" s="1">
        <v>415</v>
      </c>
      <c r="M498" s="1">
        <v>129</v>
      </c>
    </row>
    <row r="499" spans="1:13" x14ac:dyDescent="0.3">
      <c r="A499" s="1" t="s">
        <v>142</v>
      </c>
      <c r="B499" s="1" t="s">
        <v>143</v>
      </c>
      <c r="C499" s="1">
        <v>2015</v>
      </c>
      <c r="D499" s="1">
        <v>2015</v>
      </c>
      <c r="E499" s="1" t="s">
        <v>144</v>
      </c>
      <c r="F499" s="1" t="s">
        <v>145</v>
      </c>
      <c r="G499" s="1" t="s">
        <v>146</v>
      </c>
      <c r="H499" s="1" t="s">
        <v>19</v>
      </c>
      <c r="I499" s="1" t="s">
        <v>36</v>
      </c>
      <c r="J499" s="1" t="s">
        <v>37</v>
      </c>
      <c r="K499" s="1">
        <v>0</v>
      </c>
      <c r="L499" s="1">
        <v>3104</v>
      </c>
      <c r="M499" s="1">
        <v>133</v>
      </c>
    </row>
    <row r="500" spans="1:13" x14ac:dyDescent="0.3">
      <c r="A500" s="1" t="s">
        <v>142</v>
      </c>
      <c r="B500" s="1" t="s">
        <v>143</v>
      </c>
      <c r="C500" s="1">
        <v>2015</v>
      </c>
      <c r="D500" s="1">
        <v>2015</v>
      </c>
      <c r="E500" s="1" t="s">
        <v>144</v>
      </c>
      <c r="F500" s="1" t="s">
        <v>145</v>
      </c>
      <c r="G500" s="1" t="s">
        <v>146</v>
      </c>
      <c r="H500" s="1" t="s">
        <v>19</v>
      </c>
      <c r="I500" s="1" t="s">
        <v>38</v>
      </c>
      <c r="J500" s="1" t="s">
        <v>39</v>
      </c>
      <c r="K500" s="1">
        <v>0</v>
      </c>
      <c r="L500" s="1">
        <v>11402</v>
      </c>
      <c r="M500" s="1">
        <v>136</v>
      </c>
    </row>
    <row r="501" spans="1:13" x14ac:dyDescent="0.3">
      <c r="A501" s="1" t="s">
        <v>142</v>
      </c>
      <c r="B501" s="1" t="s">
        <v>143</v>
      </c>
      <c r="C501" s="1">
        <v>2015</v>
      </c>
      <c r="D501" s="1">
        <v>2015</v>
      </c>
      <c r="E501" s="1" t="s">
        <v>144</v>
      </c>
      <c r="F501" s="1" t="s">
        <v>145</v>
      </c>
      <c r="G501" s="1" t="s">
        <v>146</v>
      </c>
      <c r="H501" s="1" t="s">
        <v>19</v>
      </c>
      <c r="I501" s="1" t="s">
        <v>91</v>
      </c>
      <c r="J501" s="1" t="s">
        <v>92</v>
      </c>
      <c r="K501" s="1">
        <v>0</v>
      </c>
      <c r="L501" s="1">
        <v>584</v>
      </c>
      <c r="M501" s="1">
        <v>143</v>
      </c>
    </row>
    <row r="502" spans="1:13" x14ac:dyDescent="0.3">
      <c r="A502" s="1" t="s">
        <v>142</v>
      </c>
      <c r="B502" s="1" t="s">
        <v>143</v>
      </c>
      <c r="C502" s="1">
        <v>2015</v>
      </c>
      <c r="D502" s="1">
        <v>2015</v>
      </c>
      <c r="E502" s="1" t="s">
        <v>144</v>
      </c>
      <c r="F502" s="1" t="s">
        <v>145</v>
      </c>
      <c r="G502" s="1" t="s">
        <v>146</v>
      </c>
      <c r="H502" s="1" t="s">
        <v>19</v>
      </c>
      <c r="I502" s="1" t="s">
        <v>40</v>
      </c>
      <c r="J502" s="1" t="s">
        <v>41</v>
      </c>
      <c r="K502" s="1">
        <v>0</v>
      </c>
      <c r="L502" s="1">
        <v>5595</v>
      </c>
      <c r="M502" s="1">
        <v>148</v>
      </c>
    </row>
    <row r="503" spans="1:13" x14ac:dyDescent="0.3">
      <c r="A503" s="1" t="s">
        <v>142</v>
      </c>
      <c r="B503" s="1" t="s">
        <v>143</v>
      </c>
      <c r="C503" s="1">
        <v>2015</v>
      </c>
      <c r="D503" s="1">
        <v>2015</v>
      </c>
      <c r="E503" s="1" t="s">
        <v>144</v>
      </c>
      <c r="F503" s="1" t="s">
        <v>145</v>
      </c>
      <c r="G503" s="1" t="s">
        <v>146</v>
      </c>
      <c r="H503" s="1" t="s">
        <v>19</v>
      </c>
      <c r="I503" s="1" t="s">
        <v>42</v>
      </c>
      <c r="J503" s="1" t="s">
        <v>43</v>
      </c>
      <c r="K503" s="1">
        <v>0</v>
      </c>
      <c r="L503" s="1">
        <v>6179</v>
      </c>
      <c r="M503" s="1">
        <v>151</v>
      </c>
    </row>
    <row r="504" spans="1:13" x14ac:dyDescent="0.3">
      <c r="A504" s="1" t="s">
        <v>142</v>
      </c>
      <c r="B504" s="1" t="s">
        <v>143</v>
      </c>
      <c r="C504" s="1">
        <v>2015</v>
      </c>
      <c r="D504" s="1">
        <v>2015</v>
      </c>
      <c r="E504" s="1" t="s">
        <v>144</v>
      </c>
      <c r="F504" s="1" t="s">
        <v>145</v>
      </c>
      <c r="G504" s="1" t="s">
        <v>146</v>
      </c>
      <c r="H504" s="1" t="s">
        <v>19</v>
      </c>
      <c r="I504" s="1" t="s">
        <v>44</v>
      </c>
      <c r="J504" s="1" t="s">
        <v>45</v>
      </c>
      <c r="K504" s="1">
        <v>0</v>
      </c>
      <c r="L504" s="1">
        <v>14499.439399999999</v>
      </c>
      <c r="M504" s="1">
        <v>152</v>
      </c>
    </row>
    <row r="505" spans="1:13" x14ac:dyDescent="0.3">
      <c r="A505" s="1" t="s">
        <v>142</v>
      </c>
      <c r="B505" s="1" t="s">
        <v>143</v>
      </c>
      <c r="C505" s="1">
        <v>2015</v>
      </c>
      <c r="D505" s="1">
        <v>2015</v>
      </c>
      <c r="E505" s="1" t="s">
        <v>144</v>
      </c>
      <c r="F505" s="1" t="s">
        <v>145</v>
      </c>
      <c r="G505" s="1" t="s">
        <v>146</v>
      </c>
      <c r="H505" s="1" t="s">
        <v>19</v>
      </c>
      <c r="I505" s="1" t="s">
        <v>46</v>
      </c>
      <c r="J505" s="1" t="s">
        <v>47</v>
      </c>
      <c r="K505" s="1">
        <v>0</v>
      </c>
      <c r="L505" s="1">
        <v>129632.6094</v>
      </c>
      <c r="M505" s="1">
        <v>153</v>
      </c>
    </row>
    <row r="506" spans="1:13" x14ac:dyDescent="0.3">
      <c r="A506" s="1" t="s">
        <v>142</v>
      </c>
      <c r="B506" s="1" t="s">
        <v>143</v>
      </c>
      <c r="C506" s="1">
        <v>2015</v>
      </c>
      <c r="D506" s="1">
        <v>2015</v>
      </c>
      <c r="E506" s="1" t="s">
        <v>144</v>
      </c>
      <c r="F506" s="1" t="s">
        <v>145</v>
      </c>
      <c r="G506" s="1" t="s">
        <v>146</v>
      </c>
      <c r="H506" s="1" t="s">
        <v>19</v>
      </c>
      <c r="I506" s="1" t="s">
        <v>48</v>
      </c>
      <c r="J506" s="1" t="s">
        <v>49</v>
      </c>
      <c r="K506" s="1">
        <v>0</v>
      </c>
      <c r="L506" s="1">
        <v>129632.6094</v>
      </c>
      <c r="M506" s="1">
        <v>156</v>
      </c>
    </row>
    <row r="507" spans="1:13" x14ac:dyDescent="0.3">
      <c r="A507" s="1" t="s">
        <v>142</v>
      </c>
      <c r="B507" s="1" t="s">
        <v>143</v>
      </c>
      <c r="C507" s="1">
        <v>2015</v>
      </c>
      <c r="D507" s="1">
        <v>2015</v>
      </c>
      <c r="E507" s="1" t="s">
        <v>144</v>
      </c>
      <c r="F507" s="1" t="s">
        <v>145</v>
      </c>
      <c r="G507" s="1" t="s">
        <v>146</v>
      </c>
      <c r="H507" s="1" t="s">
        <v>19</v>
      </c>
      <c r="I507" s="1" t="s">
        <v>50</v>
      </c>
      <c r="J507" s="1" t="s">
        <v>51</v>
      </c>
      <c r="K507" s="1">
        <v>0</v>
      </c>
      <c r="L507" s="1">
        <v>129913</v>
      </c>
      <c r="M507" s="1">
        <v>157</v>
      </c>
    </row>
    <row r="508" spans="1:13" x14ac:dyDescent="0.3">
      <c r="A508" s="1" t="s">
        <v>142</v>
      </c>
      <c r="B508" s="1" t="s">
        <v>143</v>
      </c>
      <c r="C508" s="1">
        <v>2015</v>
      </c>
      <c r="D508" s="1">
        <v>2015</v>
      </c>
      <c r="E508" s="1" t="s">
        <v>144</v>
      </c>
      <c r="F508" s="1" t="s">
        <v>145</v>
      </c>
      <c r="G508" s="1" t="s">
        <v>146</v>
      </c>
      <c r="H508" s="1" t="s">
        <v>19</v>
      </c>
      <c r="I508" s="1" t="s">
        <v>52</v>
      </c>
      <c r="J508" s="1" t="s">
        <v>53</v>
      </c>
      <c r="K508" s="1">
        <v>0</v>
      </c>
      <c r="L508" s="1">
        <v>280.39060000000001</v>
      </c>
      <c r="M508" s="1">
        <v>158</v>
      </c>
    </row>
    <row r="509" spans="1:13" x14ac:dyDescent="0.3">
      <c r="A509" s="1" t="s">
        <v>142</v>
      </c>
      <c r="B509" s="1" t="s">
        <v>143</v>
      </c>
      <c r="C509" s="1">
        <v>2015</v>
      </c>
      <c r="D509" s="1">
        <v>2015</v>
      </c>
      <c r="E509" s="1" t="s">
        <v>144</v>
      </c>
      <c r="F509" s="1" t="s">
        <v>145</v>
      </c>
      <c r="G509" s="1" t="s">
        <v>146</v>
      </c>
      <c r="H509" s="1" t="s">
        <v>19</v>
      </c>
      <c r="I509" s="1" t="s">
        <v>54</v>
      </c>
      <c r="J509" s="1" t="s">
        <v>55</v>
      </c>
      <c r="K509" s="1">
        <v>0</v>
      </c>
      <c r="L509" s="1">
        <v>74161.17</v>
      </c>
      <c r="M509" s="1">
        <v>108</v>
      </c>
    </row>
    <row r="510" spans="1:13" x14ac:dyDescent="0.3">
      <c r="A510" s="1" t="s">
        <v>142</v>
      </c>
      <c r="B510" s="1" t="s">
        <v>143</v>
      </c>
      <c r="C510" s="1">
        <v>2015</v>
      </c>
      <c r="D510" s="1">
        <v>2015</v>
      </c>
      <c r="E510" s="1" t="s">
        <v>144</v>
      </c>
      <c r="F510" s="1" t="s">
        <v>145</v>
      </c>
      <c r="G510" s="1" t="s">
        <v>146</v>
      </c>
      <c r="H510" s="1" t="s">
        <v>19</v>
      </c>
      <c r="I510" s="1" t="s">
        <v>56</v>
      </c>
      <c r="J510" s="1" t="s">
        <v>57</v>
      </c>
      <c r="K510" s="1">
        <v>0</v>
      </c>
      <c r="L510" s="1">
        <v>6438</v>
      </c>
      <c r="M510" s="1">
        <v>109</v>
      </c>
    </row>
    <row r="511" spans="1:13" x14ac:dyDescent="0.3">
      <c r="A511" s="1" t="s">
        <v>142</v>
      </c>
      <c r="B511" s="1" t="s">
        <v>143</v>
      </c>
      <c r="C511" s="1">
        <v>2015</v>
      </c>
      <c r="D511" s="1">
        <v>2015</v>
      </c>
      <c r="E511" s="1" t="s">
        <v>144</v>
      </c>
      <c r="F511" s="1" t="s">
        <v>145</v>
      </c>
      <c r="G511" s="1" t="s">
        <v>146</v>
      </c>
      <c r="H511" s="1" t="s">
        <v>19</v>
      </c>
      <c r="I511" s="1" t="s">
        <v>30</v>
      </c>
      <c r="J511" s="1" t="s">
        <v>31</v>
      </c>
      <c r="K511" s="1">
        <v>0</v>
      </c>
      <c r="L511" s="1">
        <v>74161.17</v>
      </c>
      <c r="M511" s="1">
        <v>101</v>
      </c>
    </row>
    <row r="512" spans="1:13" x14ac:dyDescent="0.3">
      <c r="A512" s="1" t="s">
        <v>69</v>
      </c>
      <c r="B512" s="1" t="s">
        <v>70</v>
      </c>
      <c r="C512" s="1">
        <v>2015</v>
      </c>
      <c r="D512" s="1">
        <v>2015</v>
      </c>
      <c r="E512" s="1" t="s">
        <v>71</v>
      </c>
      <c r="F512" s="1" t="s">
        <v>72</v>
      </c>
      <c r="G512" s="1" t="s">
        <v>73</v>
      </c>
      <c r="H512" s="1" t="s">
        <v>19</v>
      </c>
      <c r="I512" s="1" t="s">
        <v>152</v>
      </c>
      <c r="J512" s="1" t="s">
        <v>153</v>
      </c>
      <c r="K512" s="1">
        <v>0</v>
      </c>
      <c r="L512" s="1">
        <v>141852</v>
      </c>
      <c r="M512" s="1">
        <v>10</v>
      </c>
    </row>
    <row r="513" spans="1:13" x14ac:dyDescent="0.3">
      <c r="A513" s="1" t="s">
        <v>69</v>
      </c>
      <c r="B513" s="1" t="s">
        <v>70</v>
      </c>
      <c r="C513" s="1">
        <v>2015</v>
      </c>
      <c r="D513" s="1">
        <v>2015</v>
      </c>
      <c r="E513" s="1" t="s">
        <v>71</v>
      </c>
      <c r="F513" s="1" t="s">
        <v>72</v>
      </c>
      <c r="G513" s="1" t="s">
        <v>73</v>
      </c>
      <c r="H513" s="1" t="s">
        <v>19</v>
      </c>
      <c r="I513" s="1" t="s">
        <v>161</v>
      </c>
      <c r="J513" s="1" t="s">
        <v>162</v>
      </c>
      <c r="K513" s="1">
        <v>0</v>
      </c>
      <c r="L513" s="1">
        <v>2289</v>
      </c>
      <c r="M513" s="1">
        <v>29</v>
      </c>
    </row>
    <row r="514" spans="1:13" x14ac:dyDescent="0.3">
      <c r="A514" s="1" t="s">
        <v>69</v>
      </c>
      <c r="B514" s="1" t="s">
        <v>70</v>
      </c>
      <c r="C514" s="1">
        <v>2015</v>
      </c>
      <c r="D514" s="1">
        <v>2015</v>
      </c>
      <c r="E514" s="1" t="s">
        <v>71</v>
      </c>
      <c r="F514" s="1" t="s">
        <v>72</v>
      </c>
      <c r="G514" s="1" t="s">
        <v>73</v>
      </c>
      <c r="H514" s="1" t="s">
        <v>19</v>
      </c>
      <c r="I514" s="1" t="s">
        <v>154</v>
      </c>
      <c r="J514" s="1" t="s">
        <v>155</v>
      </c>
      <c r="K514" s="1">
        <v>0</v>
      </c>
      <c r="L514" s="1">
        <v>144141</v>
      </c>
      <c r="M514" s="1">
        <v>43</v>
      </c>
    </row>
    <row r="515" spans="1:13" x14ac:dyDescent="0.3">
      <c r="A515" s="1" t="s">
        <v>69</v>
      </c>
      <c r="B515" s="1" t="s">
        <v>70</v>
      </c>
      <c r="C515" s="1">
        <v>2015</v>
      </c>
      <c r="D515" s="1">
        <v>2015</v>
      </c>
      <c r="E515" s="1" t="s">
        <v>71</v>
      </c>
      <c r="F515" s="1" t="s">
        <v>72</v>
      </c>
      <c r="G515" s="1" t="s">
        <v>73</v>
      </c>
      <c r="H515" s="1" t="s">
        <v>19</v>
      </c>
      <c r="I515" s="1" t="s">
        <v>165</v>
      </c>
      <c r="J515" s="1" t="s">
        <v>166</v>
      </c>
      <c r="K515" s="1">
        <v>0</v>
      </c>
      <c r="L515" s="1">
        <v>85</v>
      </c>
      <c r="M515" s="1">
        <v>48</v>
      </c>
    </row>
    <row r="516" spans="1:13" x14ac:dyDescent="0.3">
      <c r="A516" s="1" t="s">
        <v>69</v>
      </c>
      <c r="B516" s="1" t="s">
        <v>70</v>
      </c>
      <c r="C516" s="1">
        <v>2015</v>
      </c>
      <c r="D516" s="1">
        <v>2015</v>
      </c>
      <c r="E516" s="1" t="s">
        <v>71</v>
      </c>
      <c r="F516" s="1" t="s">
        <v>72</v>
      </c>
      <c r="G516" s="1" t="s">
        <v>73</v>
      </c>
      <c r="H516" s="1" t="s">
        <v>19</v>
      </c>
      <c r="I516" s="1" t="s">
        <v>173</v>
      </c>
      <c r="J516" s="1" t="s">
        <v>174</v>
      </c>
      <c r="K516" s="1">
        <v>0</v>
      </c>
      <c r="L516" s="1">
        <v>275</v>
      </c>
      <c r="M516" s="1">
        <v>49</v>
      </c>
    </row>
    <row r="517" spans="1:13" x14ac:dyDescent="0.3">
      <c r="A517" s="1" t="s">
        <v>69</v>
      </c>
      <c r="B517" s="1" t="s">
        <v>70</v>
      </c>
      <c r="C517" s="1">
        <v>2015</v>
      </c>
      <c r="D517" s="1">
        <v>2015</v>
      </c>
      <c r="E517" s="1" t="s">
        <v>71</v>
      </c>
      <c r="F517" s="1" t="s">
        <v>72</v>
      </c>
      <c r="G517" s="1" t="s">
        <v>73</v>
      </c>
      <c r="H517" s="1" t="s">
        <v>19</v>
      </c>
      <c r="I517" s="1" t="s">
        <v>158</v>
      </c>
      <c r="J517" s="1" t="s">
        <v>159</v>
      </c>
      <c r="K517" s="1">
        <v>0</v>
      </c>
      <c r="L517" s="1">
        <v>144501</v>
      </c>
      <c r="M517" s="1">
        <v>53</v>
      </c>
    </row>
    <row r="518" spans="1:13" x14ac:dyDescent="0.3">
      <c r="A518" s="1" t="s">
        <v>98</v>
      </c>
      <c r="B518" s="1" t="s">
        <v>99</v>
      </c>
      <c r="C518" s="1">
        <v>2015</v>
      </c>
      <c r="D518" s="1">
        <v>2015</v>
      </c>
      <c r="E518" s="1" t="s">
        <v>100</v>
      </c>
      <c r="F518" s="1" t="s">
        <v>101</v>
      </c>
      <c r="G518" s="1" t="s">
        <v>102</v>
      </c>
      <c r="H518" s="1" t="s">
        <v>19</v>
      </c>
      <c r="I518" s="1" t="s">
        <v>152</v>
      </c>
      <c r="J518" s="1" t="s">
        <v>153</v>
      </c>
      <c r="K518" s="1">
        <v>0</v>
      </c>
      <c r="L518" s="1">
        <v>137109</v>
      </c>
      <c r="M518" s="1">
        <v>10</v>
      </c>
    </row>
    <row r="519" spans="1:13" x14ac:dyDescent="0.3">
      <c r="A519" s="1" t="s">
        <v>98</v>
      </c>
      <c r="B519" s="1" t="s">
        <v>99</v>
      </c>
      <c r="C519" s="1">
        <v>2015</v>
      </c>
      <c r="D519" s="1">
        <v>2015</v>
      </c>
      <c r="E519" s="1" t="s">
        <v>100</v>
      </c>
      <c r="F519" s="1" t="s">
        <v>101</v>
      </c>
      <c r="G519" s="1" t="s">
        <v>102</v>
      </c>
      <c r="H519" s="1" t="s">
        <v>19</v>
      </c>
      <c r="I519" s="1" t="s">
        <v>161</v>
      </c>
      <c r="J519" s="1" t="s">
        <v>162</v>
      </c>
      <c r="K519" s="1">
        <v>0</v>
      </c>
      <c r="L519" s="1">
        <v>238</v>
      </c>
      <c r="M519" s="1">
        <v>29</v>
      </c>
    </row>
    <row r="520" spans="1:13" x14ac:dyDescent="0.3">
      <c r="A520" s="1" t="s">
        <v>98</v>
      </c>
      <c r="B520" s="1" t="s">
        <v>99</v>
      </c>
      <c r="C520" s="1">
        <v>2015</v>
      </c>
      <c r="D520" s="1">
        <v>2015</v>
      </c>
      <c r="E520" s="1" t="s">
        <v>100</v>
      </c>
      <c r="F520" s="1" t="s">
        <v>101</v>
      </c>
      <c r="G520" s="1" t="s">
        <v>102</v>
      </c>
      <c r="H520" s="1" t="s">
        <v>19</v>
      </c>
      <c r="I520" s="1" t="s">
        <v>154</v>
      </c>
      <c r="J520" s="1" t="s">
        <v>155</v>
      </c>
      <c r="K520" s="1">
        <v>0</v>
      </c>
      <c r="L520" s="1">
        <v>137347</v>
      </c>
      <c r="M520" s="1">
        <v>43</v>
      </c>
    </row>
    <row r="521" spans="1:13" x14ac:dyDescent="0.3">
      <c r="A521" s="1" t="s">
        <v>98</v>
      </c>
      <c r="B521" s="1" t="s">
        <v>99</v>
      </c>
      <c r="C521" s="1">
        <v>2015</v>
      </c>
      <c r="D521" s="1">
        <v>2015</v>
      </c>
      <c r="E521" s="1" t="s">
        <v>100</v>
      </c>
      <c r="F521" s="1" t="s">
        <v>101</v>
      </c>
      <c r="G521" s="1" t="s">
        <v>102</v>
      </c>
      <c r="H521" s="1" t="s">
        <v>19</v>
      </c>
      <c r="I521" s="1" t="s">
        <v>165</v>
      </c>
      <c r="J521" s="1" t="s">
        <v>166</v>
      </c>
      <c r="K521" s="1">
        <v>0</v>
      </c>
      <c r="L521" s="1">
        <v>50</v>
      </c>
      <c r="M521" s="1">
        <v>48</v>
      </c>
    </row>
    <row r="522" spans="1:13" x14ac:dyDescent="0.3">
      <c r="A522" s="1" t="s">
        <v>98</v>
      </c>
      <c r="B522" s="1" t="s">
        <v>99</v>
      </c>
      <c r="C522" s="1">
        <v>2015</v>
      </c>
      <c r="D522" s="1">
        <v>2015</v>
      </c>
      <c r="E522" s="1" t="s">
        <v>100</v>
      </c>
      <c r="F522" s="1" t="s">
        <v>101</v>
      </c>
      <c r="G522" s="1" t="s">
        <v>102</v>
      </c>
      <c r="H522" s="1" t="s">
        <v>19</v>
      </c>
      <c r="I522" s="1" t="s">
        <v>158</v>
      </c>
      <c r="J522" s="1" t="s">
        <v>159</v>
      </c>
      <c r="K522" s="1">
        <v>0</v>
      </c>
      <c r="L522" s="1">
        <v>137397</v>
      </c>
      <c r="M522" s="1">
        <v>53</v>
      </c>
    </row>
    <row r="523" spans="1:13" x14ac:dyDescent="0.3">
      <c r="A523" s="1" t="s">
        <v>105</v>
      </c>
      <c r="B523" s="1" t="s">
        <v>106</v>
      </c>
      <c r="C523" s="1">
        <v>2015</v>
      </c>
      <c r="D523" s="1">
        <v>2015</v>
      </c>
      <c r="E523" s="1" t="s">
        <v>107</v>
      </c>
      <c r="F523" s="1" t="s">
        <v>108</v>
      </c>
      <c r="G523" s="1" t="s">
        <v>109</v>
      </c>
      <c r="H523" s="1" t="s">
        <v>19</v>
      </c>
      <c r="I523" s="1" t="s">
        <v>152</v>
      </c>
      <c r="J523" s="1" t="s">
        <v>153</v>
      </c>
      <c r="K523" s="1">
        <v>0</v>
      </c>
      <c r="L523" s="1">
        <v>340954</v>
      </c>
      <c r="M523" s="1">
        <v>10</v>
      </c>
    </row>
    <row r="524" spans="1:13" x14ac:dyDescent="0.3">
      <c r="A524" s="1" t="s">
        <v>105</v>
      </c>
      <c r="B524" s="1" t="s">
        <v>106</v>
      </c>
      <c r="C524" s="1">
        <v>2015</v>
      </c>
      <c r="D524" s="1">
        <v>2015</v>
      </c>
      <c r="E524" s="1" t="s">
        <v>107</v>
      </c>
      <c r="F524" s="1" t="s">
        <v>108</v>
      </c>
      <c r="G524" s="1" t="s">
        <v>109</v>
      </c>
      <c r="H524" s="1" t="s">
        <v>19</v>
      </c>
      <c r="I524" s="1" t="s">
        <v>163</v>
      </c>
      <c r="J524" s="1" t="s">
        <v>164</v>
      </c>
      <c r="K524" s="1">
        <v>0</v>
      </c>
      <c r="L524" s="1">
        <v>212500</v>
      </c>
      <c r="M524" s="1">
        <v>1</v>
      </c>
    </row>
    <row r="525" spans="1:13" x14ac:dyDescent="0.3">
      <c r="A525" s="1" t="s">
        <v>105</v>
      </c>
      <c r="B525" s="1" t="s">
        <v>106</v>
      </c>
      <c r="C525" s="1">
        <v>2015</v>
      </c>
      <c r="D525" s="1">
        <v>2015</v>
      </c>
      <c r="E525" s="1" t="s">
        <v>107</v>
      </c>
      <c r="F525" s="1" t="s">
        <v>108</v>
      </c>
      <c r="G525" s="1" t="s">
        <v>109</v>
      </c>
      <c r="H525" s="1" t="s">
        <v>19</v>
      </c>
      <c r="I525" s="1" t="s">
        <v>161</v>
      </c>
      <c r="J525" s="1" t="s">
        <v>162</v>
      </c>
      <c r="K525" s="1">
        <v>0</v>
      </c>
      <c r="L525" s="1">
        <v>1884</v>
      </c>
      <c r="M525" s="1">
        <v>29</v>
      </c>
    </row>
    <row r="526" spans="1:13" x14ac:dyDescent="0.3">
      <c r="A526" s="1" t="s">
        <v>105</v>
      </c>
      <c r="B526" s="1" t="s">
        <v>106</v>
      </c>
      <c r="C526" s="1">
        <v>2015</v>
      </c>
      <c r="D526" s="1">
        <v>2015</v>
      </c>
      <c r="E526" s="1" t="s">
        <v>107</v>
      </c>
      <c r="F526" s="1" t="s">
        <v>108</v>
      </c>
      <c r="G526" s="1" t="s">
        <v>109</v>
      </c>
      <c r="H526" s="1" t="s">
        <v>19</v>
      </c>
      <c r="I526" s="1" t="s">
        <v>216</v>
      </c>
      <c r="J526" s="1" t="s">
        <v>217</v>
      </c>
      <c r="K526" s="1">
        <v>0</v>
      </c>
      <c r="L526" s="1">
        <v>500</v>
      </c>
      <c r="M526" s="1">
        <v>3</v>
      </c>
    </row>
    <row r="527" spans="1:13" x14ac:dyDescent="0.3">
      <c r="A527" s="1" t="s">
        <v>105</v>
      </c>
      <c r="B527" s="1" t="s">
        <v>106</v>
      </c>
      <c r="C527" s="1">
        <v>2015</v>
      </c>
      <c r="D527" s="1">
        <v>2015</v>
      </c>
      <c r="E527" s="1" t="s">
        <v>107</v>
      </c>
      <c r="F527" s="1" t="s">
        <v>108</v>
      </c>
      <c r="G527" s="1" t="s">
        <v>109</v>
      </c>
      <c r="H527" s="1" t="s">
        <v>19</v>
      </c>
      <c r="I527" s="1" t="s">
        <v>154</v>
      </c>
      <c r="J527" s="1" t="s">
        <v>155</v>
      </c>
      <c r="K527" s="1">
        <v>0</v>
      </c>
      <c r="L527" s="1">
        <v>342838</v>
      </c>
      <c r="M527" s="1">
        <v>43</v>
      </c>
    </row>
    <row r="528" spans="1:13" x14ac:dyDescent="0.3">
      <c r="A528" s="1" t="s">
        <v>105</v>
      </c>
      <c r="B528" s="1" t="s">
        <v>106</v>
      </c>
      <c r="C528" s="1">
        <v>2015</v>
      </c>
      <c r="D528" s="1">
        <v>2015</v>
      </c>
      <c r="E528" s="1" t="s">
        <v>107</v>
      </c>
      <c r="F528" s="1" t="s">
        <v>108</v>
      </c>
      <c r="G528" s="1" t="s">
        <v>109</v>
      </c>
      <c r="H528" s="1" t="s">
        <v>19</v>
      </c>
      <c r="I528" s="1" t="s">
        <v>165</v>
      </c>
      <c r="J528" s="1" t="s">
        <v>166</v>
      </c>
      <c r="K528" s="1">
        <v>0</v>
      </c>
      <c r="L528" s="1">
        <v>1000</v>
      </c>
      <c r="M528" s="1">
        <v>48</v>
      </c>
    </row>
    <row r="529" spans="1:13" x14ac:dyDescent="0.3">
      <c r="A529" s="1" t="s">
        <v>105</v>
      </c>
      <c r="B529" s="1" t="s">
        <v>106</v>
      </c>
      <c r="C529" s="1">
        <v>2015</v>
      </c>
      <c r="D529" s="1">
        <v>2015</v>
      </c>
      <c r="E529" s="1" t="s">
        <v>107</v>
      </c>
      <c r="F529" s="1" t="s">
        <v>108</v>
      </c>
      <c r="G529" s="1" t="s">
        <v>109</v>
      </c>
      <c r="H529" s="1" t="s">
        <v>19</v>
      </c>
      <c r="I529" s="1" t="s">
        <v>167</v>
      </c>
      <c r="J529" s="1" t="s">
        <v>168</v>
      </c>
      <c r="K529" s="1">
        <v>0</v>
      </c>
      <c r="L529" s="1">
        <v>213000</v>
      </c>
      <c r="M529" s="1">
        <v>4</v>
      </c>
    </row>
    <row r="530" spans="1:13" x14ac:dyDescent="0.3">
      <c r="A530" s="1" t="s">
        <v>105</v>
      </c>
      <c r="B530" s="1" t="s">
        <v>106</v>
      </c>
      <c r="C530" s="1">
        <v>2015</v>
      </c>
      <c r="D530" s="1">
        <v>2015</v>
      </c>
      <c r="E530" s="1" t="s">
        <v>107</v>
      </c>
      <c r="F530" s="1" t="s">
        <v>108</v>
      </c>
      <c r="G530" s="1" t="s">
        <v>109</v>
      </c>
      <c r="H530" s="1" t="s">
        <v>19</v>
      </c>
      <c r="I530" s="1" t="s">
        <v>158</v>
      </c>
      <c r="J530" s="1" t="s">
        <v>159</v>
      </c>
      <c r="K530" s="1">
        <v>0</v>
      </c>
      <c r="L530" s="1">
        <v>577988</v>
      </c>
      <c r="M530" s="1">
        <v>53</v>
      </c>
    </row>
    <row r="531" spans="1:13" x14ac:dyDescent="0.3">
      <c r="A531" s="1" t="s">
        <v>105</v>
      </c>
      <c r="B531" s="1" t="s">
        <v>106</v>
      </c>
      <c r="C531" s="1">
        <v>2015</v>
      </c>
      <c r="D531" s="1">
        <v>2015</v>
      </c>
      <c r="E531" s="1" t="s">
        <v>107</v>
      </c>
      <c r="F531" s="1" t="s">
        <v>108</v>
      </c>
      <c r="G531" s="1" t="s">
        <v>109</v>
      </c>
      <c r="H531" s="1" t="s">
        <v>19</v>
      </c>
      <c r="I531" s="1" t="s">
        <v>169</v>
      </c>
      <c r="J531" s="1" t="s">
        <v>170</v>
      </c>
      <c r="K531" s="1">
        <v>0</v>
      </c>
      <c r="L531" s="1">
        <v>21150</v>
      </c>
      <c r="M531" s="1">
        <v>6</v>
      </c>
    </row>
    <row r="532" spans="1:13" x14ac:dyDescent="0.3">
      <c r="A532" s="1" t="s">
        <v>105</v>
      </c>
      <c r="B532" s="1" t="s">
        <v>106</v>
      </c>
      <c r="C532" s="1">
        <v>2015</v>
      </c>
      <c r="D532" s="1">
        <v>2015</v>
      </c>
      <c r="E532" s="1" t="s">
        <v>107</v>
      </c>
      <c r="F532" s="1" t="s">
        <v>108</v>
      </c>
      <c r="G532" s="1" t="s">
        <v>109</v>
      </c>
      <c r="H532" s="1" t="s">
        <v>19</v>
      </c>
      <c r="I532" s="1" t="s">
        <v>171</v>
      </c>
      <c r="J532" s="1" t="s">
        <v>172</v>
      </c>
      <c r="K532" s="1">
        <v>0</v>
      </c>
      <c r="L532" s="1">
        <v>21150</v>
      </c>
      <c r="M532" s="1">
        <v>7</v>
      </c>
    </row>
    <row r="533" spans="1:13" x14ac:dyDescent="0.3">
      <c r="A533" s="1" t="s">
        <v>69</v>
      </c>
      <c r="B533" s="1" t="s">
        <v>70</v>
      </c>
      <c r="C533" s="1">
        <v>2015</v>
      </c>
      <c r="D533" s="1">
        <v>2015</v>
      </c>
      <c r="E533" s="1" t="s">
        <v>71</v>
      </c>
      <c r="F533" s="1" t="s">
        <v>72</v>
      </c>
      <c r="G533" s="1" t="s">
        <v>73</v>
      </c>
      <c r="H533" s="1" t="s">
        <v>19</v>
      </c>
      <c r="I533" s="1" t="s">
        <v>179</v>
      </c>
      <c r="J533" s="1" t="s">
        <v>180</v>
      </c>
      <c r="K533" s="1">
        <v>0.19</v>
      </c>
      <c r="L533" s="1">
        <v>11595</v>
      </c>
      <c r="M533" s="1">
        <v>215</v>
      </c>
    </row>
    <row r="534" spans="1:13" x14ac:dyDescent="0.3">
      <c r="A534" s="1" t="s">
        <v>69</v>
      </c>
      <c r="B534" s="1" t="s">
        <v>70</v>
      </c>
      <c r="C534" s="1">
        <v>2015</v>
      </c>
      <c r="D534" s="1">
        <v>2015</v>
      </c>
      <c r="E534" s="1" t="s">
        <v>71</v>
      </c>
      <c r="F534" s="1" t="s">
        <v>72</v>
      </c>
      <c r="G534" s="1" t="s">
        <v>73</v>
      </c>
      <c r="H534" s="1" t="s">
        <v>19</v>
      </c>
      <c r="I534" s="1" t="s">
        <v>175</v>
      </c>
      <c r="J534" s="1" t="s">
        <v>176</v>
      </c>
      <c r="K534" s="1">
        <v>2</v>
      </c>
      <c r="L534" s="1">
        <v>79084</v>
      </c>
      <c r="M534" s="1">
        <v>244</v>
      </c>
    </row>
    <row r="535" spans="1:13" x14ac:dyDescent="0.3">
      <c r="A535" s="1" t="s">
        <v>69</v>
      </c>
      <c r="B535" s="1" t="s">
        <v>70</v>
      </c>
      <c r="C535" s="1">
        <v>2015</v>
      </c>
      <c r="D535" s="1">
        <v>2015</v>
      </c>
      <c r="E535" s="1" t="s">
        <v>71</v>
      </c>
      <c r="F535" s="1" t="s">
        <v>72</v>
      </c>
      <c r="G535" s="1" t="s">
        <v>73</v>
      </c>
      <c r="H535" s="1" t="s">
        <v>19</v>
      </c>
      <c r="I535" s="1" t="s">
        <v>181</v>
      </c>
      <c r="J535" s="1" t="s">
        <v>182</v>
      </c>
      <c r="K535" s="1">
        <v>0.3</v>
      </c>
      <c r="L535" s="1">
        <v>11898</v>
      </c>
      <c r="M535" s="1">
        <v>248</v>
      </c>
    </row>
    <row r="536" spans="1:13" x14ac:dyDescent="0.3">
      <c r="A536" s="1" t="s">
        <v>69</v>
      </c>
      <c r="B536" s="1" t="s">
        <v>70</v>
      </c>
      <c r="C536" s="1">
        <v>2015</v>
      </c>
      <c r="D536" s="1">
        <v>2015</v>
      </c>
      <c r="E536" s="1" t="s">
        <v>71</v>
      </c>
      <c r="F536" s="1" t="s">
        <v>72</v>
      </c>
      <c r="G536" s="1" t="s">
        <v>73</v>
      </c>
      <c r="H536" s="1" t="s">
        <v>19</v>
      </c>
      <c r="I536" s="1" t="s">
        <v>177</v>
      </c>
      <c r="J536" s="1" t="s">
        <v>178</v>
      </c>
      <c r="K536" s="1">
        <v>2.4900000000000002</v>
      </c>
      <c r="L536" s="1">
        <v>102577</v>
      </c>
      <c r="M536" s="1">
        <v>253</v>
      </c>
    </row>
    <row r="537" spans="1:13" x14ac:dyDescent="0.3">
      <c r="A537" s="1" t="s">
        <v>133</v>
      </c>
      <c r="B537" s="1" t="s">
        <v>134</v>
      </c>
      <c r="C537" s="1">
        <v>2015</v>
      </c>
      <c r="D537" s="1">
        <v>2015</v>
      </c>
      <c r="E537" s="1" t="s">
        <v>135</v>
      </c>
      <c r="F537" s="1" t="s">
        <v>215</v>
      </c>
      <c r="G537" s="1" t="s">
        <v>215</v>
      </c>
      <c r="H537" s="1" t="s">
        <v>19</v>
      </c>
      <c r="I537" s="1" t="s">
        <v>152</v>
      </c>
      <c r="J537" s="1" t="s">
        <v>153</v>
      </c>
      <c r="K537" s="1">
        <v>0</v>
      </c>
      <c r="L537" s="1">
        <v>135743</v>
      </c>
      <c r="M537" s="1">
        <v>10</v>
      </c>
    </row>
    <row r="538" spans="1:13" x14ac:dyDescent="0.3">
      <c r="A538" s="1" t="s">
        <v>133</v>
      </c>
      <c r="B538" s="1" t="s">
        <v>134</v>
      </c>
      <c r="C538" s="1">
        <v>2015</v>
      </c>
      <c r="D538" s="1">
        <v>2015</v>
      </c>
      <c r="E538" s="1" t="s">
        <v>135</v>
      </c>
      <c r="F538" s="1" t="s">
        <v>215</v>
      </c>
      <c r="G538" s="1" t="s">
        <v>215</v>
      </c>
      <c r="H538" s="1" t="s">
        <v>19</v>
      </c>
      <c r="I538" s="1" t="s">
        <v>154</v>
      </c>
      <c r="J538" s="1" t="s">
        <v>155</v>
      </c>
      <c r="K538" s="1">
        <v>0</v>
      </c>
      <c r="L538" s="1">
        <v>135743</v>
      </c>
      <c r="M538" s="1">
        <v>43</v>
      </c>
    </row>
    <row r="539" spans="1:13" x14ac:dyDescent="0.3">
      <c r="A539" s="1" t="s">
        <v>133</v>
      </c>
      <c r="B539" s="1" t="s">
        <v>134</v>
      </c>
      <c r="C539" s="1">
        <v>2015</v>
      </c>
      <c r="D539" s="1">
        <v>2015</v>
      </c>
      <c r="E539" s="1" t="s">
        <v>135</v>
      </c>
      <c r="F539" s="1" t="s">
        <v>215</v>
      </c>
      <c r="G539" s="1" t="s">
        <v>215</v>
      </c>
      <c r="H539" s="1" t="s">
        <v>19</v>
      </c>
      <c r="I539" s="1" t="s">
        <v>158</v>
      </c>
      <c r="J539" s="1" t="s">
        <v>159</v>
      </c>
      <c r="K539" s="1">
        <v>0</v>
      </c>
      <c r="L539" s="1">
        <v>135743</v>
      </c>
      <c r="M539" s="1">
        <v>53</v>
      </c>
    </row>
    <row r="540" spans="1:13" x14ac:dyDescent="0.3">
      <c r="A540" s="1" t="s">
        <v>142</v>
      </c>
      <c r="B540" s="1" t="s">
        <v>143</v>
      </c>
      <c r="C540" s="1">
        <v>2015</v>
      </c>
      <c r="D540" s="1">
        <v>2015</v>
      </c>
      <c r="E540" s="1" t="s">
        <v>144</v>
      </c>
      <c r="F540" s="1" t="s">
        <v>145</v>
      </c>
      <c r="G540" s="1" t="s">
        <v>146</v>
      </c>
      <c r="H540" s="1" t="s">
        <v>19</v>
      </c>
      <c r="I540" s="1" t="s">
        <v>152</v>
      </c>
      <c r="J540" s="1" t="s">
        <v>153</v>
      </c>
      <c r="K540" s="1">
        <v>0</v>
      </c>
      <c r="L540" s="1">
        <v>126286</v>
      </c>
      <c r="M540" s="1">
        <v>10</v>
      </c>
    </row>
    <row r="541" spans="1:13" x14ac:dyDescent="0.3">
      <c r="A541" s="1" t="s">
        <v>142</v>
      </c>
      <c r="B541" s="1" t="s">
        <v>143</v>
      </c>
      <c r="C541" s="1">
        <v>2015</v>
      </c>
      <c r="D541" s="1">
        <v>2015</v>
      </c>
      <c r="E541" s="1" t="s">
        <v>144</v>
      </c>
      <c r="F541" s="1" t="s">
        <v>145</v>
      </c>
      <c r="G541" s="1" t="s">
        <v>146</v>
      </c>
      <c r="H541" s="1" t="s">
        <v>19</v>
      </c>
      <c r="I541" s="1" t="s">
        <v>161</v>
      </c>
      <c r="J541" s="1" t="s">
        <v>162</v>
      </c>
      <c r="K541" s="1">
        <v>0</v>
      </c>
      <c r="L541" s="1">
        <v>1827</v>
      </c>
      <c r="M541" s="1">
        <v>29</v>
      </c>
    </row>
    <row r="542" spans="1:13" x14ac:dyDescent="0.3">
      <c r="A542" s="1" t="s">
        <v>142</v>
      </c>
      <c r="B542" s="1" t="s">
        <v>143</v>
      </c>
      <c r="C542" s="1">
        <v>2015</v>
      </c>
      <c r="D542" s="1">
        <v>2015</v>
      </c>
      <c r="E542" s="1" t="s">
        <v>144</v>
      </c>
      <c r="F542" s="1" t="s">
        <v>145</v>
      </c>
      <c r="G542" s="1" t="s">
        <v>146</v>
      </c>
      <c r="H542" s="1" t="s">
        <v>19</v>
      </c>
      <c r="I542" s="1" t="s">
        <v>154</v>
      </c>
      <c r="J542" s="1" t="s">
        <v>155</v>
      </c>
      <c r="K542" s="1">
        <v>0</v>
      </c>
      <c r="L542" s="1">
        <v>128113</v>
      </c>
      <c r="M542" s="1">
        <v>43</v>
      </c>
    </row>
    <row r="543" spans="1:13" x14ac:dyDescent="0.3">
      <c r="A543" s="1" t="s">
        <v>142</v>
      </c>
      <c r="B543" s="1" t="s">
        <v>143</v>
      </c>
      <c r="C543" s="1">
        <v>2015</v>
      </c>
      <c r="D543" s="1">
        <v>2015</v>
      </c>
      <c r="E543" s="1" t="s">
        <v>144</v>
      </c>
      <c r="F543" s="1" t="s">
        <v>145</v>
      </c>
      <c r="G543" s="1" t="s">
        <v>146</v>
      </c>
      <c r="H543" s="1" t="s">
        <v>19</v>
      </c>
      <c r="I543" s="1" t="s">
        <v>156</v>
      </c>
      <c r="J543" s="1" t="s">
        <v>157</v>
      </c>
      <c r="K543" s="1">
        <v>0</v>
      </c>
      <c r="L543" s="1">
        <v>1800</v>
      </c>
      <c r="M543" s="1">
        <v>50</v>
      </c>
    </row>
    <row r="544" spans="1:13" x14ac:dyDescent="0.3">
      <c r="A544" s="1" t="s">
        <v>142</v>
      </c>
      <c r="B544" s="1" t="s">
        <v>143</v>
      </c>
      <c r="C544" s="1">
        <v>2015</v>
      </c>
      <c r="D544" s="1">
        <v>2015</v>
      </c>
      <c r="E544" s="1" t="s">
        <v>144</v>
      </c>
      <c r="F544" s="1" t="s">
        <v>145</v>
      </c>
      <c r="G544" s="1" t="s">
        <v>146</v>
      </c>
      <c r="H544" s="1" t="s">
        <v>19</v>
      </c>
      <c r="I544" s="1" t="s">
        <v>158</v>
      </c>
      <c r="J544" s="1" t="s">
        <v>159</v>
      </c>
      <c r="K544" s="1">
        <v>0</v>
      </c>
      <c r="L544" s="1">
        <v>129913</v>
      </c>
      <c r="M544" s="1">
        <v>53</v>
      </c>
    </row>
    <row r="545" spans="1:13" x14ac:dyDescent="0.3">
      <c r="A545" s="1" t="s">
        <v>69</v>
      </c>
      <c r="B545" s="1" t="s">
        <v>70</v>
      </c>
      <c r="C545" s="1">
        <v>2015</v>
      </c>
      <c r="D545" s="1">
        <v>2015</v>
      </c>
      <c r="E545" s="1" t="s">
        <v>71</v>
      </c>
      <c r="F545" s="1" t="s">
        <v>72</v>
      </c>
      <c r="G545" s="1" t="s">
        <v>73</v>
      </c>
      <c r="H545" s="1" t="s">
        <v>19</v>
      </c>
      <c r="I545" s="1" t="s">
        <v>185</v>
      </c>
      <c r="J545" s="1" t="s">
        <v>186</v>
      </c>
      <c r="K545" s="1">
        <v>0</v>
      </c>
      <c r="L545" s="1">
        <v>360</v>
      </c>
      <c r="M545" s="1">
        <v>210</v>
      </c>
    </row>
    <row r="546" spans="1:13" x14ac:dyDescent="0.3">
      <c r="A546" s="1" t="s">
        <v>69</v>
      </c>
      <c r="B546" s="1" t="s">
        <v>70</v>
      </c>
      <c r="C546" s="1">
        <v>2015</v>
      </c>
      <c r="D546" s="1">
        <v>2015</v>
      </c>
      <c r="E546" s="1" t="s">
        <v>71</v>
      </c>
      <c r="F546" s="1" t="s">
        <v>72</v>
      </c>
      <c r="G546" s="1" t="s">
        <v>73</v>
      </c>
      <c r="H546" s="1" t="s">
        <v>19</v>
      </c>
      <c r="I546" s="1" t="s">
        <v>187</v>
      </c>
      <c r="J546" s="1" t="s">
        <v>188</v>
      </c>
      <c r="K546" s="1">
        <v>0</v>
      </c>
      <c r="L546" s="1">
        <v>-49</v>
      </c>
      <c r="M546" s="1">
        <v>212</v>
      </c>
    </row>
    <row r="547" spans="1:13" x14ac:dyDescent="0.3">
      <c r="A547" s="1" t="s">
        <v>69</v>
      </c>
      <c r="B547" s="1" t="s">
        <v>70</v>
      </c>
      <c r="C547" s="1">
        <v>2015</v>
      </c>
      <c r="D547" s="1">
        <v>2015</v>
      </c>
      <c r="E547" s="1" t="s">
        <v>71</v>
      </c>
      <c r="F547" s="1" t="s">
        <v>72</v>
      </c>
      <c r="G547" s="1" t="s">
        <v>73</v>
      </c>
      <c r="H547" s="1" t="s">
        <v>19</v>
      </c>
      <c r="I547" s="1" t="s">
        <v>189</v>
      </c>
      <c r="J547" s="1" t="s">
        <v>190</v>
      </c>
      <c r="K547" s="1">
        <v>0</v>
      </c>
      <c r="L547" s="1">
        <v>311</v>
      </c>
      <c r="M547" s="1">
        <v>209</v>
      </c>
    </row>
    <row r="548" spans="1:13" x14ac:dyDescent="0.3">
      <c r="A548" s="1" t="s">
        <v>98</v>
      </c>
      <c r="B548" s="1" t="s">
        <v>99</v>
      </c>
      <c r="C548" s="1">
        <v>2015</v>
      </c>
      <c r="D548" s="1">
        <v>2015</v>
      </c>
      <c r="E548" s="1" t="s">
        <v>100</v>
      </c>
      <c r="F548" s="1" t="s">
        <v>101</v>
      </c>
      <c r="G548" s="1" t="s">
        <v>102</v>
      </c>
      <c r="H548" s="1" t="s">
        <v>19</v>
      </c>
      <c r="I548" s="1" t="s">
        <v>185</v>
      </c>
      <c r="J548" s="1" t="s">
        <v>186</v>
      </c>
      <c r="K548" s="1">
        <v>0</v>
      </c>
      <c r="L548" s="1">
        <v>50</v>
      </c>
      <c r="M548" s="1">
        <v>210</v>
      </c>
    </row>
    <row r="549" spans="1:13" x14ac:dyDescent="0.3">
      <c r="A549" s="1" t="s">
        <v>98</v>
      </c>
      <c r="B549" s="1" t="s">
        <v>99</v>
      </c>
      <c r="C549" s="1">
        <v>2015</v>
      </c>
      <c r="D549" s="1">
        <v>2015</v>
      </c>
      <c r="E549" s="1" t="s">
        <v>100</v>
      </c>
      <c r="F549" s="1" t="s">
        <v>101</v>
      </c>
      <c r="G549" s="1" t="s">
        <v>102</v>
      </c>
      <c r="H549" s="1" t="s">
        <v>19</v>
      </c>
      <c r="I549" s="1" t="s">
        <v>187</v>
      </c>
      <c r="J549" s="1" t="s">
        <v>188</v>
      </c>
      <c r="K549" s="1">
        <v>0</v>
      </c>
      <c r="L549" s="1">
        <v>-50</v>
      </c>
      <c r="M549" s="1">
        <v>212</v>
      </c>
    </row>
    <row r="550" spans="1:13" x14ac:dyDescent="0.3">
      <c r="A550" s="1" t="s">
        <v>105</v>
      </c>
      <c r="B550" s="1" t="s">
        <v>106</v>
      </c>
      <c r="C550" s="1">
        <v>2015</v>
      </c>
      <c r="D550" s="1">
        <v>2015</v>
      </c>
      <c r="E550" s="1" t="s">
        <v>107</v>
      </c>
      <c r="F550" s="1" t="s">
        <v>108</v>
      </c>
      <c r="G550" s="1" t="s">
        <v>109</v>
      </c>
      <c r="H550" s="1" t="s">
        <v>19</v>
      </c>
      <c r="I550" s="1" t="s">
        <v>185</v>
      </c>
      <c r="J550" s="1" t="s">
        <v>186</v>
      </c>
      <c r="K550" s="1">
        <v>0</v>
      </c>
      <c r="L550" s="1">
        <v>235150</v>
      </c>
      <c r="M550" s="1">
        <v>210</v>
      </c>
    </row>
    <row r="551" spans="1:13" x14ac:dyDescent="0.3">
      <c r="A551" s="1" t="s">
        <v>105</v>
      </c>
      <c r="B551" s="1" t="s">
        <v>106</v>
      </c>
      <c r="C551" s="1">
        <v>2015</v>
      </c>
      <c r="D551" s="1">
        <v>2015</v>
      </c>
      <c r="E551" s="1" t="s">
        <v>107</v>
      </c>
      <c r="F551" s="1" t="s">
        <v>108</v>
      </c>
      <c r="G551" s="1" t="s">
        <v>109</v>
      </c>
      <c r="H551" s="1" t="s">
        <v>19</v>
      </c>
      <c r="I551" s="1" t="s">
        <v>187</v>
      </c>
      <c r="J551" s="1" t="s">
        <v>188</v>
      </c>
      <c r="K551" s="1">
        <v>0</v>
      </c>
      <c r="L551" s="1">
        <v>-235150</v>
      </c>
      <c r="M551" s="1">
        <v>212</v>
      </c>
    </row>
    <row r="552" spans="1:13" x14ac:dyDescent="0.3">
      <c r="A552" s="1" t="s">
        <v>142</v>
      </c>
      <c r="B552" s="1" t="s">
        <v>143</v>
      </c>
      <c r="C552" s="1">
        <v>2015</v>
      </c>
      <c r="D552" s="1">
        <v>2015</v>
      </c>
      <c r="E552" s="1" t="s">
        <v>144</v>
      </c>
      <c r="F552" s="1" t="s">
        <v>145</v>
      </c>
      <c r="G552" s="1" t="s">
        <v>146</v>
      </c>
      <c r="H552" s="1" t="s">
        <v>19</v>
      </c>
      <c r="I552" s="1" t="s">
        <v>185</v>
      </c>
      <c r="J552" s="1" t="s">
        <v>186</v>
      </c>
      <c r="K552" s="1">
        <v>0</v>
      </c>
      <c r="L552" s="1">
        <v>1800</v>
      </c>
      <c r="M552" s="1">
        <v>210</v>
      </c>
    </row>
    <row r="553" spans="1:13" x14ac:dyDescent="0.3">
      <c r="A553" s="1" t="s">
        <v>142</v>
      </c>
      <c r="B553" s="1" t="s">
        <v>143</v>
      </c>
      <c r="C553" s="1">
        <v>2015</v>
      </c>
      <c r="D553" s="1">
        <v>2015</v>
      </c>
      <c r="E553" s="1" t="s">
        <v>144</v>
      </c>
      <c r="F553" s="1" t="s">
        <v>145</v>
      </c>
      <c r="G553" s="1" t="s">
        <v>146</v>
      </c>
      <c r="H553" s="1" t="s">
        <v>19</v>
      </c>
      <c r="I553" s="1" t="s">
        <v>187</v>
      </c>
      <c r="J553" s="1" t="s">
        <v>188</v>
      </c>
      <c r="K553" s="1">
        <v>0</v>
      </c>
      <c r="L553" s="1">
        <v>-1800</v>
      </c>
      <c r="M553" s="1">
        <v>212</v>
      </c>
    </row>
    <row r="554" spans="1:13" x14ac:dyDescent="0.3">
      <c r="A554" s="1" t="s">
        <v>98</v>
      </c>
      <c r="B554" s="1" t="s">
        <v>99</v>
      </c>
      <c r="C554" s="1">
        <v>2015</v>
      </c>
      <c r="D554" s="1">
        <v>2015</v>
      </c>
      <c r="E554" s="1" t="s">
        <v>100</v>
      </c>
      <c r="F554" s="1" t="s">
        <v>101</v>
      </c>
      <c r="G554" s="1" t="s">
        <v>102</v>
      </c>
      <c r="H554" s="1" t="s">
        <v>19</v>
      </c>
      <c r="I554" s="1" t="s">
        <v>179</v>
      </c>
      <c r="J554" s="1" t="s">
        <v>180</v>
      </c>
      <c r="K554" s="1">
        <v>0.13</v>
      </c>
      <c r="L554" s="1">
        <v>3706</v>
      </c>
      <c r="M554" s="1">
        <v>215</v>
      </c>
    </row>
    <row r="555" spans="1:13" x14ac:dyDescent="0.3">
      <c r="A555" s="1" t="s">
        <v>98</v>
      </c>
      <c r="B555" s="1" t="s">
        <v>99</v>
      </c>
      <c r="C555" s="1">
        <v>2015</v>
      </c>
      <c r="D555" s="1">
        <v>2015</v>
      </c>
      <c r="E555" s="1" t="s">
        <v>100</v>
      </c>
      <c r="F555" s="1" t="s">
        <v>101</v>
      </c>
      <c r="G555" s="1" t="s">
        <v>102</v>
      </c>
      <c r="H555" s="1" t="s">
        <v>19</v>
      </c>
      <c r="I555" s="1" t="s">
        <v>195</v>
      </c>
      <c r="J555" s="1" t="s">
        <v>196</v>
      </c>
      <c r="K555" s="1">
        <v>0.21</v>
      </c>
      <c r="L555" s="1">
        <v>14122</v>
      </c>
      <c r="M555" s="1">
        <v>216</v>
      </c>
    </row>
    <row r="556" spans="1:13" x14ac:dyDescent="0.3">
      <c r="A556" s="1" t="s">
        <v>98</v>
      </c>
      <c r="B556" s="1" t="s">
        <v>99</v>
      </c>
      <c r="C556" s="1">
        <v>2015</v>
      </c>
      <c r="D556" s="1">
        <v>2015</v>
      </c>
      <c r="E556" s="1" t="s">
        <v>100</v>
      </c>
      <c r="F556" s="1" t="s">
        <v>101</v>
      </c>
      <c r="G556" s="1" t="s">
        <v>102</v>
      </c>
      <c r="H556" s="1" t="s">
        <v>19</v>
      </c>
      <c r="I556" s="1" t="s">
        <v>199</v>
      </c>
      <c r="J556" s="1" t="s">
        <v>200</v>
      </c>
      <c r="K556" s="1">
        <v>1.23</v>
      </c>
      <c r="L556" s="1">
        <v>49996</v>
      </c>
      <c r="M556" s="1">
        <v>246</v>
      </c>
    </row>
    <row r="557" spans="1:13" x14ac:dyDescent="0.3">
      <c r="A557" s="1" t="s">
        <v>98</v>
      </c>
      <c r="B557" s="1" t="s">
        <v>99</v>
      </c>
      <c r="C557" s="1">
        <v>2015</v>
      </c>
      <c r="D557" s="1">
        <v>2015</v>
      </c>
      <c r="E557" s="1" t="s">
        <v>100</v>
      </c>
      <c r="F557" s="1" t="s">
        <v>101</v>
      </c>
      <c r="G557" s="1" t="s">
        <v>102</v>
      </c>
      <c r="H557" s="1" t="s">
        <v>19</v>
      </c>
      <c r="I557" s="1" t="s">
        <v>201</v>
      </c>
      <c r="J557" s="1" t="s">
        <v>202</v>
      </c>
      <c r="K557" s="1">
        <v>0.09</v>
      </c>
      <c r="L557" s="1">
        <v>2277</v>
      </c>
      <c r="M557" s="1">
        <v>247</v>
      </c>
    </row>
    <row r="558" spans="1:13" x14ac:dyDescent="0.3">
      <c r="A558" s="1" t="s">
        <v>98</v>
      </c>
      <c r="B558" s="1" t="s">
        <v>99</v>
      </c>
      <c r="C558" s="1">
        <v>2015</v>
      </c>
      <c r="D558" s="1">
        <v>2015</v>
      </c>
      <c r="E558" s="1" t="s">
        <v>100</v>
      </c>
      <c r="F558" s="1" t="s">
        <v>101</v>
      </c>
      <c r="G558" s="1" t="s">
        <v>102</v>
      </c>
      <c r="H558" s="1" t="s">
        <v>19</v>
      </c>
      <c r="I558" s="1" t="s">
        <v>197</v>
      </c>
      <c r="J558" s="1" t="s">
        <v>198</v>
      </c>
      <c r="K558" s="1">
        <v>0.05</v>
      </c>
      <c r="L558" s="1">
        <v>1441</v>
      </c>
      <c r="M558" s="1">
        <v>249</v>
      </c>
    </row>
    <row r="559" spans="1:13" x14ac:dyDescent="0.3">
      <c r="A559" s="1" t="s">
        <v>98</v>
      </c>
      <c r="B559" s="1" t="s">
        <v>99</v>
      </c>
      <c r="C559" s="1">
        <v>2015</v>
      </c>
      <c r="D559" s="1">
        <v>2015</v>
      </c>
      <c r="E559" s="1" t="s">
        <v>100</v>
      </c>
      <c r="F559" s="1" t="s">
        <v>101</v>
      </c>
      <c r="G559" s="1" t="s">
        <v>102</v>
      </c>
      <c r="H559" s="1" t="s">
        <v>19</v>
      </c>
      <c r="I559" s="1" t="s">
        <v>177</v>
      </c>
      <c r="J559" s="1" t="s">
        <v>178</v>
      </c>
      <c r="K559" s="1">
        <v>1.71</v>
      </c>
      <c r="L559" s="1">
        <v>71542</v>
      </c>
      <c r="M559" s="1">
        <v>253</v>
      </c>
    </row>
    <row r="560" spans="1:13" x14ac:dyDescent="0.3">
      <c r="A560" s="1" t="s">
        <v>105</v>
      </c>
      <c r="B560" s="1" t="s">
        <v>106</v>
      </c>
      <c r="C560" s="1">
        <v>2015</v>
      </c>
      <c r="D560" s="1">
        <v>2015</v>
      </c>
      <c r="E560" s="1" t="s">
        <v>107</v>
      </c>
      <c r="F560" s="1" t="s">
        <v>108</v>
      </c>
      <c r="G560" s="1" t="s">
        <v>109</v>
      </c>
      <c r="H560" s="1" t="s">
        <v>19</v>
      </c>
      <c r="I560" s="1" t="s">
        <v>179</v>
      </c>
      <c r="J560" s="1" t="s">
        <v>180</v>
      </c>
      <c r="K560" s="1">
        <v>1</v>
      </c>
      <c r="L560" s="1">
        <v>44513</v>
      </c>
      <c r="M560" s="1">
        <v>215</v>
      </c>
    </row>
    <row r="561" spans="1:13" x14ac:dyDescent="0.3">
      <c r="A561" s="1" t="s">
        <v>105</v>
      </c>
      <c r="B561" s="1" t="s">
        <v>106</v>
      </c>
      <c r="C561" s="1">
        <v>2015</v>
      </c>
      <c r="D561" s="1">
        <v>2015</v>
      </c>
      <c r="E561" s="1" t="s">
        <v>107</v>
      </c>
      <c r="F561" s="1" t="s">
        <v>108</v>
      </c>
      <c r="G561" s="1" t="s">
        <v>109</v>
      </c>
      <c r="H561" s="1" t="s">
        <v>19</v>
      </c>
      <c r="I561" s="1" t="s">
        <v>195</v>
      </c>
      <c r="J561" s="1" t="s">
        <v>196</v>
      </c>
      <c r="K561" s="1">
        <v>1</v>
      </c>
      <c r="L561" s="1">
        <v>45351</v>
      </c>
      <c r="M561" s="1">
        <v>216</v>
      </c>
    </row>
    <row r="562" spans="1:13" x14ac:dyDescent="0.3">
      <c r="A562" s="1" t="s">
        <v>105</v>
      </c>
      <c r="B562" s="1" t="s">
        <v>106</v>
      </c>
      <c r="C562" s="1">
        <v>2015</v>
      </c>
      <c r="D562" s="1">
        <v>2015</v>
      </c>
      <c r="E562" s="1" t="s">
        <v>107</v>
      </c>
      <c r="F562" s="1" t="s">
        <v>108</v>
      </c>
      <c r="G562" s="1" t="s">
        <v>109</v>
      </c>
      <c r="H562" s="1" t="s">
        <v>19</v>
      </c>
      <c r="I562" s="1" t="s">
        <v>201</v>
      </c>
      <c r="J562" s="1" t="s">
        <v>202</v>
      </c>
      <c r="K562" s="1">
        <v>3.38</v>
      </c>
      <c r="L562" s="1">
        <v>133992</v>
      </c>
      <c r="M562" s="1">
        <v>247</v>
      </c>
    </row>
    <row r="563" spans="1:13" x14ac:dyDescent="0.3">
      <c r="A563" s="1" t="s">
        <v>105</v>
      </c>
      <c r="B563" s="1" t="s">
        <v>106</v>
      </c>
      <c r="C563" s="1">
        <v>2015</v>
      </c>
      <c r="D563" s="1">
        <v>2015</v>
      </c>
      <c r="E563" s="1" t="s">
        <v>107</v>
      </c>
      <c r="F563" s="1" t="s">
        <v>108</v>
      </c>
      <c r="G563" s="1" t="s">
        <v>109</v>
      </c>
      <c r="H563" s="1" t="s">
        <v>19</v>
      </c>
      <c r="I563" s="1" t="s">
        <v>197</v>
      </c>
      <c r="J563" s="1" t="s">
        <v>198</v>
      </c>
      <c r="K563" s="1">
        <v>0.23</v>
      </c>
      <c r="L563" s="1">
        <v>8936</v>
      </c>
      <c r="M563" s="1">
        <v>249</v>
      </c>
    </row>
    <row r="564" spans="1:13" x14ac:dyDescent="0.3">
      <c r="A564" s="1" t="s">
        <v>105</v>
      </c>
      <c r="B564" s="1" t="s">
        <v>106</v>
      </c>
      <c r="C564" s="1">
        <v>2015</v>
      </c>
      <c r="D564" s="1">
        <v>2015</v>
      </c>
      <c r="E564" s="1" t="s">
        <v>107</v>
      </c>
      <c r="F564" s="1" t="s">
        <v>108</v>
      </c>
      <c r="G564" s="1" t="s">
        <v>109</v>
      </c>
      <c r="H564" s="1" t="s">
        <v>19</v>
      </c>
      <c r="I564" s="1" t="s">
        <v>177</v>
      </c>
      <c r="J564" s="1" t="s">
        <v>178</v>
      </c>
      <c r="K564" s="1">
        <v>5.61</v>
      </c>
      <c r="L564" s="1">
        <v>232792</v>
      </c>
      <c r="M564" s="1">
        <v>253</v>
      </c>
    </row>
    <row r="565" spans="1:13" x14ac:dyDescent="0.3">
      <c r="A565" s="1" t="s">
        <v>133</v>
      </c>
      <c r="B565" s="1" t="s">
        <v>134</v>
      </c>
      <c r="C565" s="1">
        <v>2015</v>
      </c>
      <c r="D565" s="1">
        <v>2015</v>
      </c>
      <c r="E565" s="1" t="s">
        <v>135</v>
      </c>
      <c r="F565" s="1" t="s">
        <v>215</v>
      </c>
      <c r="G565" s="1" t="s">
        <v>215</v>
      </c>
      <c r="H565" s="1" t="s">
        <v>19</v>
      </c>
      <c r="I565" s="1" t="s">
        <v>179</v>
      </c>
      <c r="J565" s="1" t="s">
        <v>180</v>
      </c>
      <c r="K565" s="1">
        <v>0.24</v>
      </c>
      <c r="L565" s="1">
        <v>20481</v>
      </c>
      <c r="M565" s="1">
        <v>215</v>
      </c>
    </row>
    <row r="566" spans="1:13" x14ac:dyDescent="0.3">
      <c r="A566" s="1" t="s">
        <v>133</v>
      </c>
      <c r="B566" s="1" t="s">
        <v>134</v>
      </c>
      <c r="C566" s="1">
        <v>2015</v>
      </c>
      <c r="D566" s="1">
        <v>2015</v>
      </c>
      <c r="E566" s="1" t="s">
        <v>135</v>
      </c>
      <c r="F566" s="1" t="s">
        <v>215</v>
      </c>
      <c r="G566" s="1" t="s">
        <v>215</v>
      </c>
      <c r="H566" s="1" t="s">
        <v>19</v>
      </c>
      <c r="I566" s="1" t="s">
        <v>199</v>
      </c>
      <c r="J566" s="1" t="s">
        <v>200</v>
      </c>
      <c r="K566" s="1">
        <v>0.02</v>
      </c>
      <c r="L566" s="1">
        <v>1203</v>
      </c>
      <c r="M566" s="1">
        <v>246</v>
      </c>
    </row>
    <row r="567" spans="1:13" x14ac:dyDescent="0.3">
      <c r="A567" s="1" t="s">
        <v>133</v>
      </c>
      <c r="B567" s="1" t="s">
        <v>134</v>
      </c>
      <c r="C567" s="1">
        <v>2015</v>
      </c>
      <c r="D567" s="1">
        <v>2015</v>
      </c>
      <c r="E567" s="1" t="s">
        <v>135</v>
      </c>
      <c r="F567" s="1" t="s">
        <v>215</v>
      </c>
      <c r="G567" s="1" t="s">
        <v>215</v>
      </c>
      <c r="H567" s="1" t="s">
        <v>19</v>
      </c>
      <c r="I567" s="1" t="s">
        <v>201</v>
      </c>
      <c r="J567" s="1" t="s">
        <v>202</v>
      </c>
      <c r="K567" s="1">
        <v>0.09</v>
      </c>
      <c r="L567" s="1">
        <v>3724</v>
      </c>
      <c r="M567" s="1">
        <v>247</v>
      </c>
    </row>
    <row r="568" spans="1:13" x14ac:dyDescent="0.3">
      <c r="A568" s="1" t="s">
        <v>133</v>
      </c>
      <c r="B568" s="1" t="s">
        <v>134</v>
      </c>
      <c r="C568" s="1">
        <v>2015</v>
      </c>
      <c r="D568" s="1">
        <v>2015</v>
      </c>
      <c r="E568" s="1" t="s">
        <v>135</v>
      </c>
      <c r="F568" s="1" t="s">
        <v>215</v>
      </c>
      <c r="G568" s="1" t="s">
        <v>215</v>
      </c>
      <c r="H568" s="1" t="s">
        <v>19</v>
      </c>
      <c r="I568" s="1" t="s">
        <v>181</v>
      </c>
      <c r="J568" s="1" t="s">
        <v>182</v>
      </c>
      <c r="K568" s="1">
        <v>0.75</v>
      </c>
      <c r="L568" s="1">
        <v>30072</v>
      </c>
      <c r="M568" s="1">
        <v>248</v>
      </c>
    </row>
    <row r="569" spans="1:13" x14ac:dyDescent="0.3">
      <c r="A569" s="1" t="s">
        <v>133</v>
      </c>
      <c r="B569" s="1" t="s">
        <v>134</v>
      </c>
      <c r="C569" s="1">
        <v>2015</v>
      </c>
      <c r="D569" s="1">
        <v>2015</v>
      </c>
      <c r="E569" s="1" t="s">
        <v>135</v>
      </c>
      <c r="F569" s="1" t="s">
        <v>215</v>
      </c>
      <c r="G569" s="1" t="s">
        <v>215</v>
      </c>
      <c r="H569" s="1" t="s">
        <v>19</v>
      </c>
      <c r="I569" s="1" t="s">
        <v>177</v>
      </c>
      <c r="J569" s="1" t="s">
        <v>178</v>
      </c>
      <c r="K569" s="1">
        <v>1.24</v>
      </c>
      <c r="L569" s="1">
        <v>63603</v>
      </c>
      <c r="M569" s="1">
        <v>253</v>
      </c>
    </row>
    <row r="570" spans="1:13" x14ac:dyDescent="0.3">
      <c r="A570" s="1" t="s">
        <v>133</v>
      </c>
      <c r="B570" s="1" t="s">
        <v>134</v>
      </c>
      <c r="C570" s="1">
        <v>2015</v>
      </c>
      <c r="D570" s="1">
        <v>2015</v>
      </c>
      <c r="E570" s="1" t="s">
        <v>135</v>
      </c>
      <c r="F570" s="1" t="s">
        <v>215</v>
      </c>
      <c r="G570" s="1" t="s">
        <v>215</v>
      </c>
      <c r="H570" s="1" t="s">
        <v>19</v>
      </c>
      <c r="I570" s="1" t="s">
        <v>209</v>
      </c>
      <c r="J570" s="1" t="s">
        <v>210</v>
      </c>
      <c r="K570" s="1">
        <v>0.14000000000000001</v>
      </c>
      <c r="L570" s="1">
        <v>8123</v>
      </c>
      <c r="M570" s="1">
        <v>217</v>
      </c>
    </row>
    <row r="571" spans="1:13" x14ac:dyDescent="0.3">
      <c r="A571" s="1" t="s">
        <v>142</v>
      </c>
      <c r="B571" s="1" t="s">
        <v>143</v>
      </c>
      <c r="C571" s="1">
        <v>2015</v>
      </c>
      <c r="D571" s="1">
        <v>2015</v>
      </c>
      <c r="E571" s="1" t="s">
        <v>144</v>
      </c>
      <c r="F571" s="1" t="s">
        <v>145</v>
      </c>
      <c r="G571" s="1" t="s">
        <v>146</v>
      </c>
      <c r="H571" s="1" t="s">
        <v>19</v>
      </c>
      <c r="I571" s="1" t="s">
        <v>213</v>
      </c>
      <c r="J571" s="1" t="s">
        <v>214</v>
      </c>
      <c r="K571" s="1">
        <v>0.81</v>
      </c>
      <c r="L571" s="1">
        <v>26831.35</v>
      </c>
      <c r="M571" s="1">
        <v>242</v>
      </c>
    </row>
    <row r="572" spans="1:13" x14ac:dyDescent="0.3">
      <c r="A572" s="1" t="s">
        <v>142</v>
      </c>
      <c r="B572" s="1" t="s">
        <v>143</v>
      </c>
      <c r="C572" s="1">
        <v>2015</v>
      </c>
      <c r="D572" s="1">
        <v>2015</v>
      </c>
      <c r="E572" s="1" t="s">
        <v>144</v>
      </c>
      <c r="F572" s="1" t="s">
        <v>145</v>
      </c>
      <c r="G572" s="1" t="s">
        <v>146</v>
      </c>
      <c r="H572" s="1" t="s">
        <v>19</v>
      </c>
      <c r="I572" s="1" t="s">
        <v>195</v>
      </c>
      <c r="J572" s="1" t="s">
        <v>196</v>
      </c>
      <c r="K572" s="1">
        <v>0.1</v>
      </c>
      <c r="L572" s="1">
        <v>9015</v>
      </c>
      <c r="M572" s="1">
        <v>216</v>
      </c>
    </row>
    <row r="573" spans="1:13" x14ac:dyDescent="0.3">
      <c r="A573" s="1" t="s">
        <v>142</v>
      </c>
      <c r="B573" s="1" t="s">
        <v>143</v>
      </c>
      <c r="C573" s="1">
        <v>2015</v>
      </c>
      <c r="D573" s="1">
        <v>2015</v>
      </c>
      <c r="E573" s="1" t="s">
        <v>144</v>
      </c>
      <c r="F573" s="1" t="s">
        <v>145</v>
      </c>
      <c r="G573" s="1" t="s">
        <v>146</v>
      </c>
      <c r="H573" s="1" t="s">
        <v>19</v>
      </c>
      <c r="I573" s="1" t="s">
        <v>218</v>
      </c>
      <c r="J573" s="1" t="s">
        <v>219</v>
      </c>
      <c r="K573" s="1">
        <v>0</v>
      </c>
      <c r="L573" s="1">
        <v>68.87</v>
      </c>
      <c r="M573" s="1">
        <v>252</v>
      </c>
    </row>
    <row r="574" spans="1:13" x14ac:dyDescent="0.3">
      <c r="A574" s="1" t="s">
        <v>142</v>
      </c>
      <c r="B574" s="1" t="s">
        <v>143</v>
      </c>
      <c r="C574" s="1">
        <v>2015</v>
      </c>
      <c r="D574" s="1">
        <v>2015</v>
      </c>
      <c r="E574" s="1" t="s">
        <v>144</v>
      </c>
      <c r="F574" s="1" t="s">
        <v>145</v>
      </c>
      <c r="G574" s="1" t="s">
        <v>146</v>
      </c>
      <c r="H574" s="1" t="s">
        <v>19</v>
      </c>
      <c r="I574" s="1" t="s">
        <v>177</v>
      </c>
      <c r="J574" s="1" t="s">
        <v>178</v>
      </c>
      <c r="K574" s="1">
        <v>1.91</v>
      </c>
      <c r="L574" s="1">
        <v>74161.17</v>
      </c>
      <c r="M574" s="1">
        <v>253</v>
      </c>
    </row>
    <row r="575" spans="1:13" x14ac:dyDescent="0.3">
      <c r="A575" s="1" t="s">
        <v>142</v>
      </c>
      <c r="B575" s="1" t="s">
        <v>143</v>
      </c>
      <c r="C575" s="1">
        <v>2015</v>
      </c>
      <c r="D575" s="1">
        <v>2015</v>
      </c>
      <c r="E575" s="1" t="s">
        <v>144</v>
      </c>
      <c r="F575" s="1" t="s">
        <v>145</v>
      </c>
      <c r="G575" s="1" t="s">
        <v>146</v>
      </c>
      <c r="H575" s="1" t="s">
        <v>19</v>
      </c>
      <c r="I575" s="1" t="s">
        <v>211</v>
      </c>
      <c r="J575" s="1" t="s">
        <v>212</v>
      </c>
      <c r="K575" s="1">
        <v>1</v>
      </c>
      <c r="L575" s="1">
        <v>38245.949999999997</v>
      </c>
      <c r="M575" s="1">
        <v>218</v>
      </c>
    </row>
    <row r="576" spans="1:13" x14ac:dyDescent="0.3">
      <c r="A576" s="1" t="s">
        <v>112</v>
      </c>
      <c r="B576" s="1" t="s">
        <v>113</v>
      </c>
      <c r="C576" s="2">
        <v>2015</v>
      </c>
      <c r="D576" s="1">
        <v>2015</v>
      </c>
      <c r="E576" s="1" t="s">
        <v>16</v>
      </c>
      <c r="F576" s="1" t="s">
        <v>114</v>
      </c>
      <c r="G576" s="1" t="s">
        <v>61</v>
      </c>
      <c r="H576" s="1" t="s">
        <v>19</v>
      </c>
      <c r="I576" s="2" t="s">
        <v>220</v>
      </c>
      <c r="J576" t="s">
        <v>221</v>
      </c>
      <c r="K576" s="2">
        <v>0.71</v>
      </c>
      <c r="L576" s="2">
        <v>8012</v>
      </c>
      <c r="M576">
        <v>237</v>
      </c>
    </row>
    <row r="577" spans="1:13" x14ac:dyDescent="0.3">
      <c r="A577" s="1" t="s">
        <v>112</v>
      </c>
      <c r="B577" s="1" t="s">
        <v>113</v>
      </c>
      <c r="C577" s="2">
        <v>2015</v>
      </c>
      <c r="D577" s="1">
        <v>2015</v>
      </c>
      <c r="E577" s="1" t="s">
        <v>16</v>
      </c>
      <c r="F577" s="1" t="s">
        <v>114</v>
      </c>
      <c r="G577" s="1" t="s">
        <v>61</v>
      </c>
      <c r="H577" s="1" t="s">
        <v>19</v>
      </c>
      <c r="I577" s="2" t="s">
        <v>175</v>
      </c>
      <c r="J577" t="s">
        <v>176</v>
      </c>
      <c r="K577" s="2">
        <v>0.25</v>
      </c>
      <c r="L577" s="2">
        <v>12955</v>
      </c>
      <c r="M577">
        <v>244</v>
      </c>
    </row>
    <row r="578" spans="1:13" x14ac:dyDescent="0.3">
      <c r="A578" s="1" t="s">
        <v>112</v>
      </c>
      <c r="B578" s="1" t="s">
        <v>113</v>
      </c>
      <c r="C578" s="2">
        <v>2015</v>
      </c>
      <c r="D578" s="1">
        <v>2015</v>
      </c>
      <c r="E578" s="1" t="s">
        <v>16</v>
      </c>
      <c r="F578" s="1" t="s">
        <v>114</v>
      </c>
      <c r="G578" s="1" t="s">
        <v>61</v>
      </c>
      <c r="H578" s="1" t="s">
        <v>19</v>
      </c>
      <c r="I578" s="2" t="s">
        <v>203</v>
      </c>
      <c r="J578" t="s">
        <v>204</v>
      </c>
      <c r="K578" s="2">
        <v>0.66</v>
      </c>
      <c r="L578" s="2">
        <v>24590</v>
      </c>
      <c r="M578">
        <v>245</v>
      </c>
    </row>
    <row r="579" spans="1:13" x14ac:dyDescent="0.3">
      <c r="A579" s="1" t="s">
        <v>112</v>
      </c>
      <c r="B579" s="1" t="s">
        <v>113</v>
      </c>
      <c r="C579" s="2">
        <v>2015</v>
      </c>
      <c r="D579" s="1">
        <v>2015</v>
      </c>
      <c r="E579" s="1" t="s">
        <v>16</v>
      </c>
      <c r="F579" s="1" t="s">
        <v>114</v>
      </c>
      <c r="G579" s="1" t="s">
        <v>61</v>
      </c>
      <c r="H579" s="1" t="s">
        <v>19</v>
      </c>
      <c r="I579" s="2" t="s">
        <v>199</v>
      </c>
      <c r="J579" t="s">
        <v>200</v>
      </c>
      <c r="K579" s="2">
        <v>1.06</v>
      </c>
      <c r="L579" s="2">
        <v>27713</v>
      </c>
      <c r="M579">
        <v>246</v>
      </c>
    </row>
    <row r="580" spans="1:13" x14ac:dyDescent="0.3">
      <c r="A580" s="1" t="s">
        <v>112</v>
      </c>
      <c r="B580" s="1" t="s">
        <v>113</v>
      </c>
      <c r="C580" s="2">
        <v>2015</v>
      </c>
      <c r="D580" s="1">
        <v>2015</v>
      </c>
      <c r="E580" s="1" t="s">
        <v>16</v>
      </c>
      <c r="F580" s="1" t="s">
        <v>114</v>
      </c>
      <c r="G580" s="1" t="s">
        <v>61</v>
      </c>
      <c r="H580" s="1" t="s">
        <v>19</v>
      </c>
      <c r="I580" s="2" t="s">
        <v>181</v>
      </c>
      <c r="J580" t="s">
        <v>182</v>
      </c>
      <c r="K580" s="2">
        <v>0.04</v>
      </c>
      <c r="L580" s="2">
        <v>858</v>
      </c>
      <c r="M580">
        <v>248</v>
      </c>
    </row>
    <row r="581" spans="1:13" x14ac:dyDescent="0.3">
      <c r="A581" s="1" t="s">
        <v>112</v>
      </c>
      <c r="B581" s="1" t="s">
        <v>113</v>
      </c>
      <c r="C581" s="2">
        <v>2015</v>
      </c>
      <c r="D581" s="1">
        <v>2015</v>
      </c>
      <c r="E581" s="1" t="s">
        <v>16</v>
      </c>
      <c r="F581" s="1" t="s">
        <v>114</v>
      </c>
      <c r="G581" s="1" t="s">
        <v>61</v>
      </c>
      <c r="H581" s="1" t="s">
        <v>19</v>
      </c>
      <c r="I581" s="2" t="s">
        <v>177</v>
      </c>
      <c r="J581" s="1" t="s">
        <v>178</v>
      </c>
      <c r="K581" s="2">
        <v>2.89</v>
      </c>
      <c r="L581" s="2">
        <v>80992</v>
      </c>
      <c r="M581">
        <v>253</v>
      </c>
    </row>
    <row r="582" spans="1:13" x14ac:dyDescent="0.3">
      <c r="A582" s="1" t="s">
        <v>112</v>
      </c>
      <c r="B582" s="1" t="s">
        <v>113</v>
      </c>
      <c r="C582" s="2">
        <v>2015</v>
      </c>
      <c r="D582" s="1">
        <v>2015</v>
      </c>
      <c r="E582" s="1" t="s">
        <v>16</v>
      </c>
      <c r="F582" s="1" t="s">
        <v>114</v>
      </c>
      <c r="G582" s="1" t="s">
        <v>61</v>
      </c>
      <c r="H582" s="1" t="s">
        <v>19</v>
      </c>
      <c r="I582" s="2" t="s">
        <v>30</v>
      </c>
      <c r="J582" t="s">
        <v>31</v>
      </c>
      <c r="K582" s="2">
        <v>2.89</v>
      </c>
      <c r="L582" s="2">
        <v>80992</v>
      </c>
      <c r="M582">
        <v>101</v>
      </c>
    </row>
    <row r="583" spans="1:13" x14ac:dyDescent="0.3">
      <c r="A583" s="1" t="s">
        <v>112</v>
      </c>
      <c r="B583" s="1" t="s">
        <v>113</v>
      </c>
      <c r="C583" s="2">
        <v>2015</v>
      </c>
      <c r="D583" s="1">
        <v>2015</v>
      </c>
      <c r="E583" s="1" t="s">
        <v>16</v>
      </c>
      <c r="F583" s="1" t="s">
        <v>114</v>
      </c>
      <c r="G583" s="1" t="s">
        <v>61</v>
      </c>
      <c r="H583" s="1" t="s">
        <v>19</v>
      </c>
      <c r="I583" s="2" t="s">
        <v>56</v>
      </c>
      <c r="J583" t="s">
        <v>57</v>
      </c>
      <c r="K583" s="2">
        <v>0</v>
      </c>
      <c r="L583" s="2">
        <v>5507</v>
      </c>
      <c r="M583">
        <v>109</v>
      </c>
    </row>
    <row r="584" spans="1:13" x14ac:dyDescent="0.3">
      <c r="A584" s="1" t="s">
        <v>112</v>
      </c>
      <c r="B584" s="1" t="s">
        <v>113</v>
      </c>
      <c r="C584" s="2">
        <v>2015</v>
      </c>
      <c r="D584" s="1">
        <v>2015</v>
      </c>
      <c r="E584" s="1" t="s">
        <v>16</v>
      </c>
      <c r="F584" s="1" t="s">
        <v>114</v>
      </c>
      <c r="G584" s="1" t="s">
        <v>61</v>
      </c>
      <c r="H584" s="1" t="s">
        <v>19</v>
      </c>
      <c r="I584" s="2" t="s">
        <v>20</v>
      </c>
      <c r="J584" t="s">
        <v>21</v>
      </c>
      <c r="K584" s="2">
        <v>0</v>
      </c>
      <c r="L584" s="2">
        <v>8707</v>
      </c>
      <c r="M584">
        <v>110</v>
      </c>
    </row>
    <row r="585" spans="1:13" x14ac:dyDescent="0.3">
      <c r="A585" s="1" t="s">
        <v>112</v>
      </c>
      <c r="B585" s="1" t="s">
        <v>113</v>
      </c>
      <c r="C585" s="2">
        <v>2015</v>
      </c>
      <c r="D585" s="1">
        <v>2015</v>
      </c>
      <c r="E585" s="1" t="s">
        <v>16</v>
      </c>
      <c r="F585" s="1" t="s">
        <v>114</v>
      </c>
      <c r="G585" s="1" t="s">
        <v>61</v>
      </c>
      <c r="H585" s="1" t="s">
        <v>19</v>
      </c>
      <c r="I585" s="2" t="s">
        <v>28</v>
      </c>
      <c r="J585" t="s">
        <v>29</v>
      </c>
      <c r="K585" s="2">
        <v>0</v>
      </c>
      <c r="L585" s="2">
        <v>12571</v>
      </c>
      <c r="M585">
        <v>117</v>
      </c>
    </row>
    <row r="586" spans="1:13" x14ac:dyDescent="0.3">
      <c r="A586" s="1" t="s">
        <v>112</v>
      </c>
      <c r="B586" s="1" t="s">
        <v>113</v>
      </c>
      <c r="C586" s="2">
        <v>2015</v>
      </c>
      <c r="D586" s="1">
        <v>2015</v>
      </c>
      <c r="E586" s="1" t="s">
        <v>16</v>
      </c>
      <c r="F586" s="1" t="s">
        <v>114</v>
      </c>
      <c r="G586" s="1" t="s">
        <v>61</v>
      </c>
      <c r="H586" s="1" t="s">
        <v>19</v>
      </c>
      <c r="I586" s="2" t="s">
        <v>38</v>
      </c>
      <c r="J586" t="s">
        <v>39</v>
      </c>
      <c r="K586" s="2">
        <v>0</v>
      </c>
      <c r="L586" s="2">
        <v>5361</v>
      </c>
      <c r="M586">
        <v>136</v>
      </c>
    </row>
    <row r="587" spans="1:13" x14ac:dyDescent="0.3">
      <c r="A587" s="1" t="s">
        <v>112</v>
      </c>
      <c r="B587" s="1" t="s">
        <v>113</v>
      </c>
      <c r="C587" s="2">
        <v>2015</v>
      </c>
      <c r="D587" s="1">
        <v>2015</v>
      </c>
      <c r="E587" s="1" t="s">
        <v>16</v>
      </c>
      <c r="F587" s="1" t="s">
        <v>114</v>
      </c>
      <c r="G587" s="1" t="s">
        <v>61</v>
      </c>
      <c r="H587" s="1" t="s">
        <v>19</v>
      </c>
      <c r="I587" s="2" t="s">
        <v>44</v>
      </c>
      <c r="J587" t="s">
        <v>45</v>
      </c>
      <c r="K587" s="2">
        <v>0</v>
      </c>
      <c r="L587" s="2">
        <v>18036</v>
      </c>
      <c r="M587">
        <v>152</v>
      </c>
    </row>
    <row r="588" spans="1:13" x14ac:dyDescent="0.3">
      <c r="A588" s="1" t="s">
        <v>84</v>
      </c>
      <c r="B588" s="1" t="s">
        <v>85</v>
      </c>
      <c r="C588" s="2">
        <v>2015</v>
      </c>
      <c r="D588" s="1">
        <v>2015</v>
      </c>
      <c r="E588" s="1" t="s">
        <v>86</v>
      </c>
      <c r="F588" s="1" t="s">
        <v>87</v>
      </c>
      <c r="G588" s="1" t="s">
        <v>88</v>
      </c>
      <c r="H588" s="1" t="s">
        <v>19</v>
      </c>
      <c r="I588" s="2" t="s">
        <v>179</v>
      </c>
      <c r="J588" t="s">
        <v>180</v>
      </c>
      <c r="K588" s="2">
        <v>0.19</v>
      </c>
      <c r="L588" s="2">
        <v>12678</v>
      </c>
      <c r="M588">
        <v>215</v>
      </c>
    </row>
    <row r="589" spans="1:13" x14ac:dyDescent="0.3">
      <c r="A589" s="1" t="s">
        <v>84</v>
      </c>
      <c r="B589" s="1" t="s">
        <v>85</v>
      </c>
      <c r="C589" s="2">
        <v>2015</v>
      </c>
      <c r="D589" s="1">
        <v>2015</v>
      </c>
      <c r="E589" s="1" t="s">
        <v>86</v>
      </c>
      <c r="F589" s="1" t="s">
        <v>87</v>
      </c>
      <c r="G589" s="1" t="s">
        <v>88</v>
      </c>
      <c r="H589" s="1" t="s">
        <v>19</v>
      </c>
      <c r="I589" s="2" t="s">
        <v>195</v>
      </c>
      <c r="J589" t="s">
        <v>196</v>
      </c>
      <c r="K589" s="2">
        <v>0</v>
      </c>
      <c r="L589" s="2">
        <v>411</v>
      </c>
      <c r="M589">
        <v>216</v>
      </c>
    </row>
    <row r="590" spans="1:13" x14ac:dyDescent="0.3">
      <c r="A590" s="1" t="s">
        <v>84</v>
      </c>
      <c r="B590" s="1" t="s">
        <v>85</v>
      </c>
      <c r="C590" s="2">
        <v>2015</v>
      </c>
      <c r="D590" s="1">
        <v>2015</v>
      </c>
      <c r="E590" s="1" t="s">
        <v>86</v>
      </c>
      <c r="F590" s="1" t="s">
        <v>87</v>
      </c>
      <c r="G590" s="1" t="s">
        <v>88</v>
      </c>
      <c r="H590" s="1" t="s">
        <v>19</v>
      </c>
      <c r="I590" s="2" t="s">
        <v>175</v>
      </c>
      <c r="J590" t="s">
        <v>176</v>
      </c>
      <c r="K590" s="2">
        <v>0.54</v>
      </c>
      <c r="L590" s="2">
        <v>27668</v>
      </c>
      <c r="M590">
        <v>244</v>
      </c>
    </row>
    <row r="591" spans="1:13" x14ac:dyDescent="0.3">
      <c r="A591" s="1" t="s">
        <v>84</v>
      </c>
      <c r="B591" s="1" t="s">
        <v>85</v>
      </c>
      <c r="C591" s="2">
        <v>2015</v>
      </c>
      <c r="D591" s="1">
        <v>2015</v>
      </c>
      <c r="E591" s="1" t="s">
        <v>86</v>
      </c>
      <c r="F591" s="1" t="s">
        <v>87</v>
      </c>
      <c r="G591" s="1" t="s">
        <v>88</v>
      </c>
      <c r="H591" s="1" t="s">
        <v>19</v>
      </c>
      <c r="I591" s="2" t="s">
        <v>203</v>
      </c>
      <c r="J591" t="s">
        <v>204</v>
      </c>
      <c r="K591" s="2">
        <v>0.74</v>
      </c>
      <c r="L591" s="2">
        <v>28936</v>
      </c>
      <c r="M591">
        <v>245</v>
      </c>
    </row>
    <row r="592" spans="1:13" x14ac:dyDescent="0.3">
      <c r="A592" s="1" t="s">
        <v>84</v>
      </c>
      <c r="B592" s="1" t="s">
        <v>85</v>
      </c>
      <c r="C592" s="2">
        <v>2015</v>
      </c>
      <c r="D592" s="1">
        <v>2015</v>
      </c>
      <c r="E592" s="1" t="s">
        <v>86</v>
      </c>
      <c r="F592" s="1" t="s">
        <v>87</v>
      </c>
      <c r="G592" s="1" t="s">
        <v>88</v>
      </c>
      <c r="H592" s="1" t="s">
        <v>19</v>
      </c>
      <c r="I592" s="2" t="s">
        <v>199</v>
      </c>
      <c r="J592" t="s">
        <v>200</v>
      </c>
      <c r="K592" s="2">
        <v>0</v>
      </c>
      <c r="L592" s="2">
        <v>12</v>
      </c>
      <c r="M592">
        <v>246</v>
      </c>
    </row>
    <row r="593" spans="1:13" x14ac:dyDescent="0.3">
      <c r="A593" s="1" t="s">
        <v>84</v>
      </c>
      <c r="B593" s="1" t="s">
        <v>85</v>
      </c>
      <c r="C593" s="2">
        <v>2015</v>
      </c>
      <c r="D593" s="1">
        <v>2015</v>
      </c>
      <c r="E593" s="1" t="s">
        <v>86</v>
      </c>
      <c r="F593" s="1" t="s">
        <v>87</v>
      </c>
      <c r="G593" s="1" t="s">
        <v>88</v>
      </c>
      <c r="H593" s="1" t="s">
        <v>19</v>
      </c>
      <c r="I593" s="2" t="s">
        <v>181</v>
      </c>
      <c r="J593" t="s">
        <v>182</v>
      </c>
      <c r="K593" s="2">
        <v>0.6</v>
      </c>
      <c r="L593" s="2">
        <v>17796</v>
      </c>
      <c r="M593">
        <v>248</v>
      </c>
    </row>
    <row r="594" spans="1:13" x14ac:dyDescent="0.3">
      <c r="A594" s="1" t="s">
        <v>84</v>
      </c>
      <c r="B594" s="1" t="s">
        <v>85</v>
      </c>
      <c r="C594" s="2">
        <v>2015</v>
      </c>
      <c r="D594" s="1">
        <v>2015</v>
      </c>
      <c r="E594" s="1" t="s">
        <v>86</v>
      </c>
      <c r="F594" s="1" t="s">
        <v>87</v>
      </c>
      <c r="G594" s="1" t="s">
        <v>88</v>
      </c>
      <c r="H594" s="1" t="s">
        <v>19</v>
      </c>
      <c r="I594" s="2" t="s">
        <v>177</v>
      </c>
      <c r="J594" t="s">
        <v>178</v>
      </c>
      <c r="K594" s="2">
        <v>2.0699999999999998</v>
      </c>
      <c r="L594" s="2">
        <v>87501</v>
      </c>
      <c r="M594">
        <v>253</v>
      </c>
    </row>
    <row r="595" spans="1:13" x14ac:dyDescent="0.3">
      <c r="A595" s="1" t="s">
        <v>84</v>
      </c>
      <c r="B595" s="1" t="s">
        <v>85</v>
      </c>
      <c r="C595" s="2">
        <v>2015</v>
      </c>
      <c r="D595" s="1">
        <v>2015</v>
      </c>
      <c r="E595" s="1" t="s">
        <v>86</v>
      </c>
      <c r="F595" s="1" t="s">
        <v>87</v>
      </c>
      <c r="G595" s="1" t="s">
        <v>88</v>
      </c>
      <c r="H595" s="1" t="s">
        <v>19</v>
      </c>
      <c r="I595" s="2" t="s">
        <v>30</v>
      </c>
      <c r="J595" t="s">
        <v>31</v>
      </c>
      <c r="K595" s="2">
        <v>2.0699999999999998</v>
      </c>
      <c r="L595" s="2">
        <v>87501</v>
      </c>
      <c r="M595">
        <v>101</v>
      </c>
    </row>
    <row r="596" spans="1:13" x14ac:dyDescent="0.3">
      <c r="A596" s="1" t="s">
        <v>84</v>
      </c>
      <c r="B596" s="1" t="s">
        <v>85</v>
      </c>
      <c r="C596" s="2">
        <v>2015</v>
      </c>
      <c r="D596" s="1">
        <v>2015</v>
      </c>
      <c r="E596" s="1" t="s">
        <v>86</v>
      </c>
      <c r="F596" s="1" t="s">
        <v>87</v>
      </c>
      <c r="G596" s="1" t="s">
        <v>88</v>
      </c>
      <c r="H596" s="1" t="s">
        <v>19</v>
      </c>
      <c r="I596" s="2" t="s">
        <v>56</v>
      </c>
      <c r="J596" t="s">
        <v>57</v>
      </c>
      <c r="K596" s="2">
        <v>0</v>
      </c>
      <c r="L596" s="2">
        <v>9984</v>
      </c>
      <c r="M596">
        <v>109</v>
      </c>
    </row>
    <row r="597" spans="1:13" x14ac:dyDescent="0.3">
      <c r="A597" s="1" t="s">
        <v>84</v>
      </c>
      <c r="B597" s="1" t="s">
        <v>85</v>
      </c>
      <c r="C597" s="2">
        <v>2015</v>
      </c>
      <c r="D597" s="1">
        <v>2015</v>
      </c>
      <c r="E597" s="1" t="s">
        <v>86</v>
      </c>
      <c r="F597" s="1" t="s">
        <v>87</v>
      </c>
      <c r="G597" s="1" t="s">
        <v>88</v>
      </c>
      <c r="H597" s="1" t="s">
        <v>19</v>
      </c>
      <c r="I597" s="2" t="s">
        <v>20</v>
      </c>
      <c r="J597" t="s">
        <v>21</v>
      </c>
      <c r="K597" s="2">
        <v>0</v>
      </c>
      <c r="L597" s="2">
        <v>3679</v>
      </c>
      <c r="M597">
        <v>110</v>
      </c>
    </row>
    <row r="598" spans="1:13" x14ac:dyDescent="0.3">
      <c r="A598" s="1" t="s">
        <v>84</v>
      </c>
      <c r="B598" s="1" t="s">
        <v>85</v>
      </c>
      <c r="C598" s="2">
        <v>2015</v>
      </c>
      <c r="D598" s="1">
        <v>2015</v>
      </c>
      <c r="E598" s="1" t="s">
        <v>86</v>
      </c>
      <c r="F598" s="1" t="s">
        <v>87</v>
      </c>
      <c r="G598" s="1" t="s">
        <v>88</v>
      </c>
      <c r="H598" s="1" t="s">
        <v>19</v>
      </c>
      <c r="I598" s="2" t="s">
        <v>28</v>
      </c>
      <c r="J598" t="s">
        <v>29</v>
      </c>
      <c r="K598" s="2">
        <v>0</v>
      </c>
      <c r="L598" s="2">
        <v>5974</v>
      </c>
      <c r="M598">
        <v>117</v>
      </c>
    </row>
    <row r="599" spans="1:13" x14ac:dyDescent="0.3">
      <c r="A599" s="1" t="s">
        <v>84</v>
      </c>
      <c r="B599" s="1" t="s">
        <v>85</v>
      </c>
      <c r="C599" s="2">
        <v>2015</v>
      </c>
      <c r="D599" s="1">
        <v>2015</v>
      </c>
      <c r="E599" s="1" t="s">
        <v>86</v>
      </c>
      <c r="F599" s="1" t="s">
        <v>87</v>
      </c>
      <c r="G599" s="1" t="s">
        <v>88</v>
      </c>
      <c r="H599" s="1" t="s">
        <v>19</v>
      </c>
      <c r="I599" s="2" t="s">
        <v>38</v>
      </c>
      <c r="J599" t="s">
        <v>39</v>
      </c>
      <c r="K599" s="2">
        <v>0</v>
      </c>
      <c r="L599" s="2">
        <v>5786</v>
      </c>
      <c r="M599">
        <v>136</v>
      </c>
    </row>
    <row r="600" spans="1:13" x14ac:dyDescent="0.3">
      <c r="A600" s="1" t="s">
        <v>84</v>
      </c>
      <c r="B600" s="1" t="s">
        <v>85</v>
      </c>
      <c r="C600" s="2">
        <v>2015</v>
      </c>
      <c r="D600" s="1">
        <v>2015</v>
      </c>
      <c r="E600" s="1" t="s">
        <v>86</v>
      </c>
      <c r="F600" s="1" t="s">
        <v>87</v>
      </c>
      <c r="G600" s="1" t="s">
        <v>88</v>
      </c>
      <c r="H600" s="1" t="s">
        <v>19</v>
      </c>
      <c r="I600" s="2" t="s">
        <v>44</v>
      </c>
      <c r="J600" t="s">
        <v>45</v>
      </c>
      <c r="K600" s="2">
        <v>0</v>
      </c>
      <c r="L600" s="2">
        <v>12861</v>
      </c>
      <c r="M600">
        <v>152</v>
      </c>
    </row>
    <row r="601" spans="1:13" x14ac:dyDescent="0.3">
      <c r="B601" s="1" t="s">
        <v>222</v>
      </c>
      <c r="C601" s="1">
        <v>2014</v>
      </c>
      <c r="D601" s="1">
        <v>2014</v>
      </c>
      <c r="E601" s="1"/>
      <c r="F601" s="1"/>
      <c r="G601" s="1"/>
      <c r="H601" s="1"/>
      <c r="I601" s="1" t="s">
        <v>163</v>
      </c>
      <c r="J601" s="1" t="s">
        <v>164</v>
      </c>
      <c r="K601" s="1"/>
      <c r="L601" s="1"/>
      <c r="M601" s="1">
        <v>1</v>
      </c>
    </row>
    <row r="602" spans="1:13" x14ac:dyDescent="0.3">
      <c r="B602" s="1" t="s">
        <v>222</v>
      </c>
      <c r="C602" s="1">
        <v>2014</v>
      </c>
      <c r="D602" s="1">
        <v>2014</v>
      </c>
      <c r="E602" s="1"/>
      <c r="F602" s="1"/>
      <c r="G602" s="1"/>
      <c r="H602" s="1"/>
      <c r="I602" s="1" t="s">
        <v>183</v>
      </c>
      <c r="J602" s="1" t="s">
        <v>184</v>
      </c>
      <c r="K602" s="1"/>
      <c r="L602" s="1"/>
      <c r="M602" s="1">
        <v>2</v>
      </c>
    </row>
    <row r="603" spans="1:13" x14ac:dyDescent="0.3">
      <c r="B603" s="1" t="s">
        <v>222</v>
      </c>
      <c r="C603" s="1">
        <v>2014</v>
      </c>
      <c r="D603" s="1">
        <v>2014</v>
      </c>
      <c r="E603" s="1"/>
      <c r="F603" s="1"/>
      <c r="G603" s="1"/>
      <c r="H603" s="1"/>
      <c r="I603" s="1" t="s">
        <v>216</v>
      </c>
      <c r="J603" s="1" t="s">
        <v>217</v>
      </c>
      <c r="K603" s="1"/>
      <c r="L603" s="1"/>
      <c r="M603" s="1">
        <v>3</v>
      </c>
    </row>
    <row r="604" spans="1:13" x14ac:dyDescent="0.3">
      <c r="B604" s="1" t="s">
        <v>222</v>
      </c>
      <c r="C604" s="1">
        <v>2014</v>
      </c>
      <c r="D604" s="1">
        <v>2014</v>
      </c>
      <c r="E604" s="1"/>
      <c r="F604" s="1"/>
      <c r="G604" s="1"/>
      <c r="H604" s="1"/>
      <c r="I604" s="1" t="s">
        <v>167</v>
      </c>
      <c r="J604" s="1" t="s">
        <v>168</v>
      </c>
      <c r="K604" s="1"/>
      <c r="L604" s="1"/>
      <c r="M604" s="1">
        <v>4</v>
      </c>
    </row>
    <row r="605" spans="1:13" x14ac:dyDescent="0.3">
      <c r="B605" s="1" t="s">
        <v>222</v>
      </c>
      <c r="C605" s="1">
        <v>2014</v>
      </c>
      <c r="D605" s="1">
        <v>2014</v>
      </c>
      <c r="E605" s="1"/>
      <c r="F605" s="1"/>
      <c r="G605" s="1"/>
      <c r="H605" s="1"/>
      <c r="I605" s="1" t="s">
        <v>223</v>
      </c>
      <c r="J605" s="1" t="s">
        <v>224</v>
      </c>
      <c r="K605" s="1"/>
      <c r="L605" s="1"/>
      <c r="M605" s="1">
        <v>5</v>
      </c>
    </row>
    <row r="606" spans="1:13" x14ac:dyDescent="0.3">
      <c r="B606" s="1" t="s">
        <v>222</v>
      </c>
      <c r="C606" s="1">
        <v>2014</v>
      </c>
      <c r="D606" s="1">
        <v>2014</v>
      </c>
      <c r="E606" s="1"/>
      <c r="F606" s="1"/>
      <c r="G606" s="1"/>
      <c r="H606" s="1"/>
      <c r="I606" s="1" t="s">
        <v>169</v>
      </c>
      <c r="J606" s="1" t="s">
        <v>170</v>
      </c>
      <c r="K606" s="1"/>
      <c r="L606" s="1"/>
      <c r="M606" s="1">
        <v>6</v>
      </c>
    </row>
    <row r="607" spans="1:13" x14ac:dyDescent="0.3">
      <c r="B607" s="1" t="s">
        <v>222</v>
      </c>
      <c r="C607" s="1">
        <v>2014</v>
      </c>
      <c r="D607" s="1">
        <v>2014</v>
      </c>
      <c r="E607" s="1"/>
      <c r="F607" s="1"/>
      <c r="G607" s="1"/>
      <c r="H607" s="1"/>
      <c r="I607" s="1" t="s">
        <v>171</v>
      </c>
      <c r="J607" s="1" t="s">
        <v>172</v>
      </c>
      <c r="K607" s="1"/>
      <c r="L607" s="1"/>
      <c r="M607" s="1">
        <v>7</v>
      </c>
    </row>
    <row r="608" spans="1:13" x14ac:dyDescent="0.3">
      <c r="B608" s="1" t="s">
        <v>222</v>
      </c>
      <c r="C608" s="1">
        <v>2014</v>
      </c>
      <c r="D608" s="1">
        <v>2014</v>
      </c>
      <c r="E608" s="1"/>
      <c r="F608" s="1"/>
      <c r="G608" s="1"/>
      <c r="H608" s="1"/>
      <c r="I608" s="1" t="s">
        <v>225</v>
      </c>
      <c r="J608" s="1" t="s">
        <v>226</v>
      </c>
      <c r="K608" s="1"/>
      <c r="L608" s="1"/>
      <c r="M608" s="1">
        <v>8</v>
      </c>
    </row>
    <row r="609" spans="2:13" x14ac:dyDescent="0.3">
      <c r="B609" s="1" t="s">
        <v>222</v>
      </c>
      <c r="C609" s="1">
        <v>2014</v>
      </c>
      <c r="D609" s="1">
        <v>2014</v>
      </c>
      <c r="E609" s="1"/>
      <c r="F609" s="1"/>
      <c r="G609" s="1"/>
      <c r="H609" s="1"/>
      <c r="I609" s="1" t="s">
        <v>227</v>
      </c>
      <c r="J609" s="1" t="s">
        <v>228</v>
      </c>
      <c r="K609" s="1"/>
      <c r="L609" s="1"/>
      <c r="M609" s="1">
        <v>9</v>
      </c>
    </row>
    <row r="610" spans="2:13" x14ac:dyDescent="0.3">
      <c r="B610" s="1" t="s">
        <v>222</v>
      </c>
      <c r="C610" s="1">
        <v>2014</v>
      </c>
      <c r="D610" s="1">
        <v>2014</v>
      </c>
      <c r="E610" s="1"/>
      <c r="F610" s="1"/>
      <c r="G610" s="1"/>
      <c r="H610" s="1"/>
      <c r="I610" s="1" t="s">
        <v>152</v>
      </c>
      <c r="J610" s="1" t="s">
        <v>153</v>
      </c>
      <c r="K610" s="1"/>
      <c r="L610" s="1"/>
      <c r="M610" s="1">
        <v>10</v>
      </c>
    </row>
    <row r="611" spans="2:13" x14ac:dyDescent="0.3">
      <c r="B611" s="1" t="s">
        <v>222</v>
      </c>
      <c r="C611" s="1">
        <v>2014</v>
      </c>
      <c r="D611" s="1">
        <v>2014</v>
      </c>
      <c r="E611" s="1"/>
      <c r="F611" s="1"/>
      <c r="G611" s="1"/>
      <c r="H611" s="1"/>
      <c r="I611" s="1" t="s">
        <v>229</v>
      </c>
      <c r="J611" s="1" t="s">
        <v>230</v>
      </c>
      <c r="K611" s="1"/>
      <c r="L611" s="1"/>
      <c r="M611" s="1">
        <v>11</v>
      </c>
    </row>
    <row r="612" spans="2:13" x14ac:dyDescent="0.3">
      <c r="B612" s="1" t="s">
        <v>222</v>
      </c>
      <c r="C612" s="1">
        <v>2014</v>
      </c>
      <c r="D612" s="1">
        <v>2014</v>
      </c>
      <c r="E612" s="1"/>
      <c r="F612" s="1"/>
      <c r="G612" s="1"/>
      <c r="H612" s="1"/>
      <c r="I612" s="1" t="s">
        <v>231</v>
      </c>
      <c r="J612" s="1" t="s">
        <v>232</v>
      </c>
      <c r="K612" s="1"/>
      <c r="L612" s="1"/>
      <c r="M612" s="1">
        <v>12</v>
      </c>
    </row>
    <row r="613" spans="2:13" x14ac:dyDescent="0.3">
      <c r="B613" s="1" t="s">
        <v>222</v>
      </c>
      <c r="C613" s="1">
        <v>2014</v>
      </c>
      <c r="D613" s="1">
        <v>2014</v>
      </c>
      <c r="E613" s="1"/>
      <c r="F613" s="1"/>
      <c r="G613" s="1"/>
      <c r="H613" s="1"/>
      <c r="I613" s="1" t="s">
        <v>233</v>
      </c>
      <c r="J613" s="1" t="s">
        <v>234</v>
      </c>
      <c r="K613" s="1"/>
      <c r="L613" s="1"/>
      <c r="M613" s="1">
        <v>13</v>
      </c>
    </row>
    <row r="614" spans="2:13" x14ac:dyDescent="0.3">
      <c r="B614" s="1" t="s">
        <v>222</v>
      </c>
      <c r="C614" s="1">
        <v>2014</v>
      </c>
      <c r="D614" s="1">
        <v>2014</v>
      </c>
      <c r="E614" s="1"/>
      <c r="F614" s="1"/>
      <c r="G614" s="1"/>
      <c r="H614" s="1"/>
      <c r="I614" s="1" t="s">
        <v>235</v>
      </c>
      <c r="J614" s="1" t="s">
        <v>236</v>
      </c>
      <c r="K614" s="1"/>
      <c r="L614" s="1"/>
      <c r="M614" s="1">
        <v>14</v>
      </c>
    </row>
    <row r="615" spans="2:13" x14ac:dyDescent="0.3">
      <c r="B615" s="1" t="s">
        <v>222</v>
      </c>
      <c r="C615" s="1">
        <v>2014</v>
      </c>
      <c r="D615" s="1">
        <v>2014</v>
      </c>
      <c r="E615" s="1"/>
      <c r="F615" s="1"/>
      <c r="G615" s="1"/>
      <c r="H615" s="1"/>
      <c r="I615" s="1" t="s">
        <v>237</v>
      </c>
      <c r="J615" s="1" t="s">
        <v>238</v>
      </c>
      <c r="K615" s="1"/>
      <c r="L615" s="1"/>
      <c r="M615" s="1">
        <v>15</v>
      </c>
    </row>
    <row r="616" spans="2:13" x14ac:dyDescent="0.3">
      <c r="B616" s="1" t="s">
        <v>222</v>
      </c>
      <c r="C616" s="1">
        <v>2014</v>
      </c>
      <c r="D616" s="1">
        <v>2014</v>
      </c>
      <c r="E616" s="1"/>
      <c r="F616" s="1"/>
      <c r="G616" s="1"/>
      <c r="H616" s="1"/>
      <c r="I616" s="1" t="s">
        <v>239</v>
      </c>
      <c r="J616" s="1" t="s">
        <v>240</v>
      </c>
      <c r="K616" s="1"/>
      <c r="L616" s="1"/>
      <c r="M616" s="1">
        <v>16</v>
      </c>
    </row>
    <row r="617" spans="2:13" x14ac:dyDescent="0.3">
      <c r="B617" s="1" t="s">
        <v>222</v>
      </c>
      <c r="C617" s="1">
        <v>2014</v>
      </c>
      <c r="D617" s="1">
        <v>2014</v>
      </c>
      <c r="E617" s="1"/>
      <c r="F617" s="1"/>
      <c r="G617" s="1"/>
      <c r="H617" s="1"/>
      <c r="I617" s="1" t="s">
        <v>241</v>
      </c>
      <c r="J617" s="1" t="s">
        <v>242</v>
      </c>
      <c r="K617" s="1"/>
      <c r="L617" s="1"/>
      <c r="M617" s="1">
        <v>17</v>
      </c>
    </row>
    <row r="618" spans="2:13" x14ac:dyDescent="0.3">
      <c r="B618" s="1" t="s">
        <v>222</v>
      </c>
      <c r="C618" s="1">
        <v>2014</v>
      </c>
      <c r="D618" s="1">
        <v>2014</v>
      </c>
      <c r="E618" s="1"/>
      <c r="F618" s="1"/>
      <c r="G618" s="1"/>
      <c r="H618" s="1"/>
      <c r="I618" s="1" t="s">
        <v>243</v>
      </c>
      <c r="J618" s="1" t="s">
        <v>244</v>
      </c>
      <c r="K618" s="1"/>
      <c r="L618" s="1"/>
      <c r="M618" s="1">
        <v>18</v>
      </c>
    </row>
    <row r="619" spans="2:13" x14ac:dyDescent="0.3">
      <c r="B619" s="1" t="s">
        <v>222</v>
      </c>
      <c r="C619" s="1">
        <v>2014</v>
      </c>
      <c r="D619" s="1">
        <v>2014</v>
      </c>
      <c r="E619" s="1"/>
      <c r="F619" s="1"/>
      <c r="G619" s="1"/>
      <c r="H619" s="1"/>
      <c r="I619" s="1" t="s">
        <v>245</v>
      </c>
      <c r="J619" s="1" t="s">
        <v>246</v>
      </c>
      <c r="K619" s="1"/>
      <c r="L619" s="1"/>
      <c r="M619" s="1">
        <v>19</v>
      </c>
    </row>
    <row r="620" spans="2:13" x14ac:dyDescent="0.3">
      <c r="B620" s="1" t="s">
        <v>222</v>
      </c>
      <c r="C620" s="1">
        <v>2014</v>
      </c>
      <c r="D620" s="1">
        <v>2014</v>
      </c>
      <c r="E620" s="1"/>
      <c r="F620" s="1"/>
      <c r="G620" s="1"/>
      <c r="H620" s="1"/>
      <c r="I620" s="1" t="s">
        <v>247</v>
      </c>
      <c r="J620" s="1" t="s">
        <v>248</v>
      </c>
      <c r="K620" s="1"/>
      <c r="L620" s="1"/>
      <c r="M620" s="1">
        <v>20</v>
      </c>
    </row>
    <row r="621" spans="2:13" x14ac:dyDescent="0.3">
      <c r="B621" s="1" t="s">
        <v>222</v>
      </c>
      <c r="C621" s="1">
        <v>2014</v>
      </c>
      <c r="D621" s="1">
        <v>2014</v>
      </c>
      <c r="E621" s="1"/>
      <c r="F621" s="1"/>
      <c r="G621" s="1"/>
      <c r="H621" s="1"/>
      <c r="I621" s="1" t="s">
        <v>249</v>
      </c>
      <c r="J621" s="1" t="s">
        <v>250</v>
      </c>
      <c r="K621" s="1"/>
      <c r="L621" s="1"/>
      <c r="M621" s="1">
        <v>21</v>
      </c>
    </row>
    <row r="622" spans="2:13" x14ac:dyDescent="0.3">
      <c r="B622" s="1" t="s">
        <v>222</v>
      </c>
      <c r="C622" s="1">
        <v>2014</v>
      </c>
      <c r="D622" s="1">
        <v>2014</v>
      </c>
      <c r="E622" s="1"/>
      <c r="F622" s="1"/>
      <c r="G622" s="1"/>
      <c r="H622" s="1"/>
      <c r="I622" s="1" t="s">
        <v>251</v>
      </c>
      <c r="J622" s="1" t="s">
        <v>252</v>
      </c>
      <c r="K622" s="1"/>
      <c r="L622" s="1"/>
      <c r="M622" s="1">
        <v>22</v>
      </c>
    </row>
    <row r="623" spans="2:13" x14ac:dyDescent="0.3">
      <c r="B623" s="1" t="s">
        <v>222</v>
      </c>
      <c r="C623" s="1">
        <v>2014</v>
      </c>
      <c r="D623" s="1">
        <v>2014</v>
      </c>
      <c r="E623" s="1"/>
      <c r="F623" s="1"/>
      <c r="G623" s="1"/>
      <c r="H623" s="1"/>
      <c r="I623" s="1" t="s">
        <v>253</v>
      </c>
      <c r="J623" s="1" t="s">
        <v>254</v>
      </c>
      <c r="K623" s="1"/>
      <c r="L623" s="1"/>
      <c r="M623" s="1">
        <v>23</v>
      </c>
    </row>
    <row r="624" spans="2:13" x14ac:dyDescent="0.3">
      <c r="B624" s="1" t="s">
        <v>222</v>
      </c>
      <c r="C624" s="1">
        <v>2014</v>
      </c>
      <c r="D624" s="1">
        <v>2014</v>
      </c>
      <c r="E624" s="1"/>
      <c r="F624" s="1"/>
      <c r="G624" s="1"/>
      <c r="H624" s="1"/>
      <c r="I624" s="1" t="s">
        <v>255</v>
      </c>
      <c r="J624" s="1" t="s">
        <v>256</v>
      </c>
      <c r="K624" s="1"/>
      <c r="L624" s="1"/>
      <c r="M624" s="1">
        <v>24</v>
      </c>
    </row>
    <row r="625" spans="2:13" x14ac:dyDescent="0.3">
      <c r="B625" s="1" t="s">
        <v>222</v>
      </c>
      <c r="C625" s="1">
        <v>2014</v>
      </c>
      <c r="D625" s="1">
        <v>2014</v>
      </c>
      <c r="E625" s="1"/>
      <c r="F625" s="1"/>
      <c r="G625" s="1"/>
      <c r="H625" s="1"/>
      <c r="I625" s="1" t="s">
        <v>257</v>
      </c>
      <c r="J625" s="1" t="s">
        <v>258</v>
      </c>
      <c r="K625" s="1"/>
      <c r="L625" s="1"/>
      <c r="M625" s="1">
        <v>25</v>
      </c>
    </row>
    <row r="626" spans="2:13" x14ac:dyDescent="0.3">
      <c r="B626" s="1" t="s">
        <v>222</v>
      </c>
      <c r="C626" s="1">
        <v>2014</v>
      </c>
      <c r="D626" s="1">
        <v>2014</v>
      </c>
      <c r="E626" s="1"/>
      <c r="F626" s="1"/>
      <c r="G626" s="1"/>
      <c r="H626" s="1"/>
      <c r="I626" s="1" t="s">
        <v>259</v>
      </c>
      <c r="J626" s="1" t="s">
        <v>260</v>
      </c>
      <c r="K626" s="1"/>
      <c r="L626" s="1"/>
      <c r="M626" s="1">
        <v>26</v>
      </c>
    </row>
    <row r="627" spans="2:13" x14ac:dyDescent="0.3">
      <c r="B627" s="1" t="s">
        <v>222</v>
      </c>
      <c r="C627" s="1">
        <v>2014</v>
      </c>
      <c r="D627" s="1">
        <v>2014</v>
      </c>
      <c r="E627" s="1"/>
      <c r="F627" s="1"/>
      <c r="G627" s="1"/>
      <c r="H627" s="1"/>
      <c r="I627" s="1" t="s">
        <v>261</v>
      </c>
      <c r="J627" s="1" t="s">
        <v>262</v>
      </c>
      <c r="K627" s="1"/>
      <c r="L627" s="1"/>
      <c r="M627" s="1">
        <v>27</v>
      </c>
    </row>
    <row r="628" spans="2:13" x14ac:dyDescent="0.3">
      <c r="B628" s="1" t="s">
        <v>222</v>
      </c>
      <c r="C628" s="1">
        <v>2014</v>
      </c>
      <c r="D628" s="1">
        <v>2014</v>
      </c>
      <c r="E628" s="1"/>
      <c r="F628" s="1"/>
      <c r="G628" s="1"/>
      <c r="H628" s="1"/>
      <c r="I628" s="1" t="s">
        <v>263</v>
      </c>
      <c r="J628" s="1" t="s">
        <v>264</v>
      </c>
      <c r="K628" s="1"/>
      <c r="L628" s="1"/>
      <c r="M628" s="1">
        <v>28</v>
      </c>
    </row>
    <row r="629" spans="2:13" x14ac:dyDescent="0.3">
      <c r="B629" s="1" t="s">
        <v>222</v>
      </c>
      <c r="C629" s="1">
        <v>2014</v>
      </c>
      <c r="D629" s="1">
        <v>2014</v>
      </c>
      <c r="E629" s="1"/>
      <c r="F629" s="1"/>
      <c r="G629" s="1"/>
      <c r="H629" s="1"/>
      <c r="I629" s="1" t="s">
        <v>161</v>
      </c>
      <c r="J629" s="1" t="s">
        <v>162</v>
      </c>
      <c r="K629" s="1"/>
      <c r="L629" s="1"/>
      <c r="M629" s="1">
        <v>29</v>
      </c>
    </row>
    <row r="630" spans="2:13" x14ac:dyDescent="0.3">
      <c r="B630" s="1" t="s">
        <v>222</v>
      </c>
      <c r="C630" s="1">
        <v>2014</v>
      </c>
      <c r="D630" s="1">
        <v>2014</v>
      </c>
      <c r="E630" s="1"/>
      <c r="F630" s="1"/>
      <c r="G630" s="1"/>
      <c r="H630" s="1"/>
      <c r="I630" s="1" t="s">
        <v>265</v>
      </c>
      <c r="J630" s="1" t="s">
        <v>266</v>
      </c>
      <c r="K630" s="1"/>
      <c r="L630" s="1"/>
      <c r="M630" s="1">
        <v>30</v>
      </c>
    </row>
    <row r="631" spans="2:13" x14ac:dyDescent="0.3">
      <c r="B631" s="1" t="s">
        <v>222</v>
      </c>
      <c r="C631" s="1">
        <v>2014</v>
      </c>
      <c r="D631" s="1">
        <v>2014</v>
      </c>
      <c r="E631" s="1"/>
      <c r="F631" s="1"/>
      <c r="G631" s="1"/>
      <c r="H631" s="1"/>
      <c r="I631" s="1" t="s">
        <v>267</v>
      </c>
      <c r="J631" s="1" t="s">
        <v>268</v>
      </c>
      <c r="K631" s="1"/>
      <c r="L631" s="1"/>
      <c r="M631" s="1">
        <v>31</v>
      </c>
    </row>
    <row r="632" spans="2:13" x14ac:dyDescent="0.3">
      <c r="B632" s="1" t="s">
        <v>222</v>
      </c>
      <c r="C632" s="1">
        <v>2014</v>
      </c>
      <c r="D632" s="1">
        <v>2014</v>
      </c>
      <c r="E632" s="1"/>
      <c r="F632" s="1"/>
      <c r="G632" s="1"/>
      <c r="H632" s="1"/>
      <c r="I632" s="1" t="s">
        <v>269</v>
      </c>
      <c r="J632" s="1" t="s">
        <v>270</v>
      </c>
      <c r="K632" s="1"/>
      <c r="L632" s="1"/>
      <c r="M632" s="1">
        <v>32</v>
      </c>
    </row>
    <row r="633" spans="2:13" x14ac:dyDescent="0.3">
      <c r="B633" s="1" t="s">
        <v>222</v>
      </c>
      <c r="C633" s="1">
        <v>2014</v>
      </c>
      <c r="D633" s="1">
        <v>2014</v>
      </c>
      <c r="E633" s="1"/>
      <c r="F633" s="1"/>
      <c r="G633" s="1"/>
      <c r="H633" s="1"/>
      <c r="I633" s="1" t="s">
        <v>271</v>
      </c>
      <c r="J633" s="1" t="s">
        <v>272</v>
      </c>
      <c r="K633" s="1"/>
      <c r="L633" s="1"/>
      <c r="M633" s="1">
        <v>33</v>
      </c>
    </row>
    <row r="634" spans="2:13" x14ac:dyDescent="0.3">
      <c r="B634" s="1" t="s">
        <v>222</v>
      </c>
      <c r="C634" s="1">
        <v>2014</v>
      </c>
      <c r="D634" s="1">
        <v>2014</v>
      </c>
      <c r="E634" s="1"/>
      <c r="F634" s="1"/>
      <c r="G634" s="1"/>
      <c r="H634" s="1"/>
      <c r="I634" s="1" t="s">
        <v>273</v>
      </c>
      <c r="J634" s="1" t="s">
        <v>274</v>
      </c>
      <c r="K634" s="1"/>
      <c r="L634" s="1"/>
      <c r="M634" s="1">
        <v>34</v>
      </c>
    </row>
    <row r="635" spans="2:13" x14ac:dyDescent="0.3">
      <c r="B635" s="1" t="s">
        <v>222</v>
      </c>
      <c r="C635" s="1">
        <v>2014</v>
      </c>
      <c r="D635" s="1">
        <v>2014</v>
      </c>
      <c r="E635" s="1"/>
      <c r="F635" s="1"/>
      <c r="G635" s="1"/>
      <c r="H635" s="1"/>
      <c r="I635" s="1" t="s">
        <v>275</v>
      </c>
      <c r="J635" s="1" t="s">
        <v>276</v>
      </c>
      <c r="K635" s="1"/>
      <c r="L635" s="1"/>
      <c r="M635" s="1">
        <v>35</v>
      </c>
    </row>
    <row r="636" spans="2:13" x14ac:dyDescent="0.3">
      <c r="B636" s="1" t="s">
        <v>222</v>
      </c>
      <c r="C636" s="1">
        <v>2014</v>
      </c>
      <c r="D636" s="1">
        <v>2014</v>
      </c>
      <c r="E636" s="1"/>
      <c r="F636" s="1"/>
      <c r="G636" s="1"/>
      <c r="H636" s="1"/>
      <c r="I636" s="1" t="s">
        <v>277</v>
      </c>
      <c r="J636" s="1" t="s">
        <v>278</v>
      </c>
      <c r="K636" s="1"/>
      <c r="L636" s="1"/>
      <c r="M636" s="1">
        <v>36</v>
      </c>
    </row>
    <row r="637" spans="2:13" x14ac:dyDescent="0.3">
      <c r="B637" s="1" t="s">
        <v>222</v>
      </c>
      <c r="C637" s="1">
        <v>2014</v>
      </c>
      <c r="D637" s="1">
        <v>2014</v>
      </c>
      <c r="E637" s="1"/>
      <c r="F637" s="1"/>
      <c r="G637" s="1"/>
      <c r="H637" s="1"/>
      <c r="I637" s="1" t="s">
        <v>279</v>
      </c>
      <c r="J637" s="1" t="s">
        <v>280</v>
      </c>
      <c r="K637" s="1"/>
      <c r="L637" s="1"/>
      <c r="M637" s="1">
        <v>37</v>
      </c>
    </row>
    <row r="638" spans="2:13" x14ac:dyDescent="0.3">
      <c r="B638" s="1" t="s">
        <v>222</v>
      </c>
      <c r="C638" s="1">
        <v>2014</v>
      </c>
      <c r="D638" s="1">
        <v>2014</v>
      </c>
      <c r="E638" s="1"/>
      <c r="F638" s="1"/>
      <c r="G638" s="1"/>
      <c r="H638" s="1"/>
      <c r="I638" s="1" t="s">
        <v>281</v>
      </c>
      <c r="J638" s="1" t="s">
        <v>282</v>
      </c>
      <c r="K638" s="1"/>
      <c r="L638" s="1"/>
      <c r="M638" s="1">
        <v>38</v>
      </c>
    </row>
    <row r="639" spans="2:13" x14ac:dyDescent="0.3">
      <c r="B639" s="1" t="s">
        <v>222</v>
      </c>
      <c r="C639" s="1">
        <v>2014</v>
      </c>
      <c r="D639" s="1">
        <v>2014</v>
      </c>
      <c r="E639" s="1"/>
      <c r="F639" s="1"/>
      <c r="G639" s="1"/>
      <c r="H639" s="1"/>
      <c r="I639" s="1" t="s">
        <v>283</v>
      </c>
      <c r="J639" s="1" t="s">
        <v>284</v>
      </c>
      <c r="K639" s="1"/>
      <c r="L639" s="1"/>
      <c r="M639" s="1">
        <v>39</v>
      </c>
    </row>
    <row r="640" spans="2:13" x14ac:dyDescent="0.3">
      <c r="B640" s="1" t="s">
        <v>222</v>
      </c>
      <c r="C640" s="1">
        <v>2014</v>
      </c>
      <c r="D640" s="1">
        <v>2014</v>
      </c>
      <c r="E640" s="1"/>
      <c r="F640" s="1"/>
      <c r="G640" s="1"/>
      <c r="H640" s="1"/>
      <c r="I640" s="1" t="s">
        <v>285</v>
      </c>
      <c r="J640" s="1" t="s">
        <v>286</v>
      </c>
      <c r="K640" s="1"/>
      <c r="L640" s="1"/>
      <c r="M640" s="1">
        <v>40</v>
      </c>
    </row>
    <row r="641" spans="2:13" x14ac:dyDescent="0.3">
      <c r="B641" s="1" t="s">
        <v>222</v>
      </c>
      <c r="C641" s="1">
        <v>2014</v>
      </c>
      <c r="D641" s="1">
        <v>2014</v>
      </c>
      <c r="E641" s="1"/>
      <c r="F641" s="1"/>
      <c r="G641" s="1"/>
      <c r="H641" s="1"/>
      <c r="I641" s="1" t="s">
        <v>287</v>
      </c>
      <c r="J641" s="1" t="s">
        <v>288</v>
      </c>
      <c r="K641" s="1"/>
      <c r="L641" s="1"/>
      <c r="M641" s="1">
        <v>41</v>
      </c>
    </row>
    <row r="642" spans="2:13" x14ac:dyDescent="0.3">
      <c r="B642" s="1" t="s">
        <v>222</v>
      </c>
      <c r="C642" s="1">
        <v>2014</v>
      </c>
      <c r="D642" s="1">
        <v>2014</v>
      </c>
      <c r="E642" s="1"/>
      <c r="F642" s="1"/>
      <c r="G642" s="1"/>
      <c r="H642" s="1"/>
      <c r="I642" s="1" t="s">
        <v>289</v>
      </c>
      <c r="J642" s="1" t="s">
        <v>290</v>
      </c>
      <c r="K642" s="1"/>
      <c r="L642" s="1"/>
      <c r="M642" s="1">
        <v>42</v>
      </c>
    </row>
    <row r="643" spans="2:13" x14ac:dyDescent="0.3">
      <c r="B643" s="1" t="s">
        <v>222</v>
      </c>
      <c r="C643" s="1">
        <v>2014</v>
      </c>
      <c r="D643" s="1">
        <v>2014</v>
      </c>
      <c r="E643" s="1"/>
      <c r="F643" s="1"/>
      <c r="G643" s="1"/>
      <c r="H643" s="1"/>
      <c r="I643" s="1" t="s">
        <v>154</v>
      </c>
      <c r="J643" s="1" t="s">
        <v>155</v>
      </c>
      <c r="K643" s="1"/>
      <c r="L643" s="1"/>
      <c r="M643" s="1">
        <v>43</v>
      </c>
    </row>
    <row r="644" spans="2:13" x14ac:dyDescent="0.3">
      <c r="B644" s="1" t="s">
        <v>222</v>
      </c>
      <c r="C644" s="1">
        <v>2014</v>
      </c>
      <c r="D644" s="1">
        <v>2014</v>
      </c>
      <c r="E644" s="1"/>
      <c r="F644" s="1"/>
      <c r="G644" s="1"/>
      <c r="H644" s="1"/>
      <c r="I644" s="1" t="s">
        <v>291</v>
      </c>
      <c r="J644" s="1" t="s">
        <v>292</v>
      </c>
      <c r="K644" s="1"/>
      <c r="L644" s="1"/>
      <c r="M644" s="1">
        <v>44</v>
      </c>
    </row>
    <row r="645" spans="2:13" x14ac:dyDescent="0.3">
      <c r="B645" s="1" t="s">
        <v>222</v>
      </c>
      <c r="C645" s="1">
        <v>2014</v>
      </c>
      <c r="D645" s="1">
        <v>2014</v>
      </c>
      <c r="E645" s="1"/>
      <c r="F645" s="1"/>
      <c r="G645" s="1"/>
      <c r="H645" s="1"/>
      <c r="I645" s="1" t="s">
        <v>293</v>
      </c>
      <c r="J645" s="1" t="s">
        <v>294</v>
      </c>
      <c r="K645" s="1"/>
      <c r="L645" s="1"/>
      <c r="M645" s="1">
        <v>45</v>
      </c>
    </row>
    <row r="646" spans="2:13" x14ac:dyDescent="0.3">
      <c r="B646" s="1" t="s">
        <v>222</v>
      </c>
      <c r="C646" s="1">
        <v>2014</v>
      </c>
      <c r="D646" s="1">
        <v>2014</v>
      </c>
      <c r="E646" s="1"/>
      <c r="F646" s="1"/>
      <c r="G646" s="1"/>
      <c r="H646" s="1"/>
      <c r="I646" s="1" t="s">
        <v>295</v>
      </c>
      <c r="J646" s="1" t="s">
        <v>296</v>
      </c>
      <c r="K646" s="1"/>
      <c r="L646" s="1"/>
      <c r="M646" s="1">
        <v>46</v>
      </c>
    </row>
    <row r="647" spans="2:13" x14ac:dyDescent="0.3">
      <c r="B647" s="1" t="s">
        <v>222</v>
      </c>
      <c r="C647" s="1">
        <v>2014</v>
      </c>
      <c r="D647" s="1">
        <v>2014</v>
      </c>
      <c r="E647" s="1"/>
      <c r="F647" s="1"/>
      <c r="G647" s="1"/>
      <c r="H647" s="1"/>
      <c r="I647" s="1" t="s">
        <v>297</v>
      </c>
      <c r="J647" s="1" t="s">
        <v>298</v>
      </c>
      <c r="K647" s="1"/>
      <c r="L647" s="1"/>
      <c r="M647" s="1">
        <v>47</v>
      </c>
    </row>
    <row r="648" spans="2:13" x14ac:dyDescent="0.3">
      <c r="B648" s="1" t="s">
        <v>222</v>
      </c>
      <c r="C648" s="1">
        <v>2014</v>
      </c>
      <c r="D648" s="1">
        <v>2014</v>
      </c>
      <c r="E648" s="1"/>
      <c r="F648" s="1"/>
      <c r="G648" s="1"/>
      <c r="H648" s="1"/>
      <c r="I648" s="1" t="s">
        <v>165</v>
      </c>
      <c r="J648" s="1" t="s">
        <v>166</v>
      </c>
      <c r="K648" s="1"/>
      <c r="L648" s="1"/>
      <c r="M648" s="1">
        <v>48</v>
      </c>
    </row>
    <row r="649" spans="2:13" x14ac:dyDescent="0.3">
      <c r="B649" s="1" t="s">
        <v>222</v>
      </c>
      <c r="C649" s="1">
        <v>2014</v>
      </c>
      <c r="D649" s="1">
        <v>2014</v>
      </c>
      <c r="E649" s="1"/>
      <c r="F649" s="1"/>
      <c r="G649" s="1"/>
      <c r="H649" s="1"/>
      <c r="I649" s="1" t="s">
        <v>173</v>
      </c>
      <c r="J649" s="1" t="s">
        <v>174</v>
      </c>
      <c r="K649" s="1"/>
      <c r="L649" s="1"/>
      <c r="M649" s="1">
        <v>49</v>
      </c>
    </row>
    <row r="650" spans="2:13" x14ac:dyDescent="0.3">
      <c r="B650" s="1" t="s">
        <v>222</v>
      </c>
      <c r="C650" s="1">
        <v>2014</v>
      </c>
      <c r="D650" s="1">
        <v>2014</v>
      </c>
      <c r="E650" s="1"/>
      <c r="F650" s="1"/>
      <c r="G650" s="1"/>
      <c r="H650" s="1"/>
      <c r="I650" s="1" t="s">
        <v>156</v>
      </c>
      <c r="J650" s="1" t="s">
        <v>157</v>
      </c>
      <c r="K650" s="1"/>
      <c r="L650" s="1"/>
      <c r="M650" s="1">
        <v>50</v>
      </c>
    </row>
    <row r="651" spans="2:13" x14ac:dyDescent="0.3">
      <c r="B651" s="1" t="s">
        <v>222</v>
      </c>
      <c r="C651" s="1">
        <v>2014</v>
      </c>
      <c r="D651" s="1">
        <v>2014</v>
      </c>
      <c r="E651" s="1"/>
      <c r="F651" s="1"/>
      <c r="G651" s="1"/>
      <c r="H651" s="1"/>
      <c r="I651" s="1" t="s">
        <v>299</v>
      </c>
      <c r="J651" s="1" t="s">
        <v>300</v>
      </c>
      <c r="K651" s="1"/>
      <c r="L651" s="1"/>
      <c r="M651" s="1">
        <v>51</v>
      </c>
    </row>
    <row r="652" spans="2:13" x14ac:dyDescent="0.3">
      <c r="B652" s="1" t="s">
        <v>222</v>
      </c>
      <c r="C652" s="1">
        <v>2014</v>
      </c>
      <c r="D652" s="1">
        <v>2014</v>
      </c>
      <c r="E652" s="1"/>
      <c r="F652" s="1"/>
      <c r="G652" s="1"/>
      <c r="H652" s="1"/>
      <c r="I652" s="1" t="s">
        <v>301</v>
      </c>
      <c r="J652" s="1" t="s">
        <v>302</v>
      </c>
      <c r="K652" s="1"/>
      <c r="L652" s="1"/>
      <c r="M652" s="1">
        <v>52</v>
      </c>
    </row>
    <row r="653" spans="2:13" x14ac:dyDescent="0.3">
      <c r="B653" s="1" t="s">
        <v>222</v>
      </c>
      <c r="C653" s="1">
        <v>2014</v>
      </c>
      <c r="D653" s="1">
        <v>2014</v>
      </c>
      <c r="E653" s="1"/>
      <c r="F653" s="1"/>
      <c r="G653" s="1"/>
      <c r="H653" s="1"/>
      <c r="I653" s="1" t="s">
        <v>158</v>
      </c>
      <c r="J653" s="1" t="s">
        <v>159</v>
      </c>
      <c r="K653" s="1"/>
      <c r="L653" s="1"/>
      <c r="M653" s="1">
        <v>53</v>
      </c>
    </row>
    <row r="654" spans="2:13" x14ac:dyDescent="0.3">
      <c r="B654" s="1" t="s">
        <v>222</v>
      </c>
      <c r="C654" s="1">
        <v>2014</v>
      </c>
      <c r="D654" s="1">
        <v>2014</v>
      </c>
      <c r="E654" s="1"/>
      <c r="F654" s="1"/>
      <c r="G654" s="1"/>
      <c r="H654" s="1"/>
      <c r="I654" s="1" t="s">
        <v>30</v>
      </c>
      <c r="J654" s="1" t="s">
        <v>31</v>
      </c>
      <c r="K654" s="1"/>
      <c r="L654" s="1"/>
      <c r="M654" s="1">
        <v>101</v>
      </c>
    </row>
    <row r="655" spans="2:13" x14ac:dyDescent="0.3">
      <c r="B655" s="1" t="s">
        <v>222</v>
      </c>
      <c r="C655" s="1">
        <v>2014</v>
      </c>
      <c r="D655" s="1">
        <v>2014</v>
      </c>
      <c r="E655" s="1"/>
      <c r="F655" s="1"/>
      <c r="G655" s="1"/>
      <c r="H655" s="1"/>
      <c r="I655" s="1" t="s">
        <v>303</v>
      </c>
      <c r="J655" s="1" t="s">
        <v>304</v>
      </c>
      <c r="K655" s="1"/>
      <c r="L655" s="1"/>
      <c r="M655" s="1">
        <v>102</v>
      </c>
    </row>
    <row r="656" spans="2:13" x14ac:dyDescent="0.3">
      <c r="B656" s="1" t="s">
        <v>222</v>
      </c>
      <c r="C656" s="1">
        <v>2014</v>
      </c>
      <c r="D656" s="1">
        <v>2014</v>
      </c>
      <c r="E656" s="1"/>
      <c r="F656" s="1"/>
      <c r="G656" s="1"/>
      <c r="H656" s="1"/>
      <c r="I656" s="1" t="s">
        <v>121</v>
      </c>
      <c r="J656" s="1" t="s">
        <v>122</v>
      </c>
      <c r="K656" s="1"/>
      <c r="L656" s="1"/>
      <c r="M656" s="1">
        <v>103</v>
      </c>
    </row>
    <row r="657" spans="2:13" x14ac:dyDescent="0.3">
      <c r="B657" s="1" t="s">
        <v>222</v>
      </c>
      <c r="C657" s="1">
        <v>2014</v>
      </c>
      <c r="D657" s="1">
        <v>2014</v>
      </c>
      <c r="E657" s="1"/>
      <c r="F657" s="1"/>
      <c r="G657" s="1"/>
      <c r="H657" s="1"/>
      <c r="I657" s="1" t="s">
        <v>123</v>
      </c>
      <c r="J657" s="1" t="s">
        <v>124</v>
      </c>
      <c r="K657" s="1"/>
      <c r="L657" s="1"/>
      <c r="M657" s="1">
        <v>104</v>
      </c>
    </row>
    <row r="658" spans="2:13" x14ac:dyDescent="0.3">
      <c r="B658" s="1" t="s">
        <v>222</v>
      </c>
      <c r="C658" s="1">
        <v>2014</v>
      </c>
      <c r="D658" s="1">
        <v>2014</v>
      </c>
      <c r="E658" s="1"/>
      <c r="F658" s="1"/>
      <c r="G658" s="1"/>
      <c r="H658" s="1"/>
      <c r="I658" s="1" t="s">
        <v>305</v>
      </c>
      <c r="J658" s="1" t="s">
        <v>306</v>
      </c>
      <c r="K658" s="1"/>
      <c r="L658" s="1"/>
      <c r="M658" s="1">
        <v>105</v>
      </c>
    </row>
    <row r="659" spans="2:13" x14ac:dyDescent="0.3">
      <c r="B659" s="1" t="s">
        <v>222</v>
      </c>
      <c r="C659" s="1">
        <v>2014</v>
      </c>
      <c r="D659" s="1">
        <v>2014</v>
      </c>
      <c r="E659" s="1"/>
      <c r="F659" s="1"/>
      <c r="G659" s="1"/>
      <c r="H659" s="1"/>
      <c r="I659" s="1" t="s">
        <v>127</v>
      </c>
      <c r="J659" s="1" t="s">
        <v>128</v>
      </c>
      <c r="K659" s="1"/>
      <c r="L659" s="1"/>
      <c r="M659" s="1">
        <v>106</v>
      </c>
    </row>
    <row r="660" spans="2:13" x14ac:dyDescent="0.3">
      <c r="B660" s="1" t="s">
        <v>222</v>
      </c>
      <c r="C660" s="1">
        <v>2014</v>
      </c>
      <c r="D660" s="1">
        <v>2014</v>
      </c>
      <c r="E660" s="1"/>
      <c r="F660" s="1"/>
      <c r="G660" s="1"/>
      <c r="H660" s="1"/>
      <c r="I660" s="1" t="s">
        <v>307</v>
      </c>
      <c r="J660" s="1" t="s">
        <v>308</v>
      </c>
      <c r="K660" s="1"/>
      <c r="L660" s="1"/>
      <c r="M660" s="1">
        <v>107</v>
      </c>
    </row>
    <row r="661" spans="2:13" x14ac:dyDescent="0.3">
      <c r="B661" s="1" t="s">
        <v>222</v>
      </c>
      <c r="C661" s="1">
        <v>2014</v>
      </c>
      <c r="D661" s="1">
        <v>2014</v>
      </c>
      <c r="E661" s="1"/>
      <c r="F661" s="1"/>
      <c r="G661" s="1"/>
      <c r="H661" s="1"/>
      <c r="I661" s="1" t="s">
        <v>54</v>
      </c>
      <c r="J661" s="1" t="s">
        <v>55</v>
      </c>
      <c r="K661" s="1"/>
      <c r="L661" s="1"/>
      <c r="M661" s="1">
        <v>108</v>
      </c>
    </row>
    <row r="662" spans="2:13" x14ac:dyDescent="0.3">
      <c r="B662" s="1" t="s">
        <v>222</v>
      </c>
      <c r="C662" s="1">
        <v>2014</v>
      </c>
      <c r="D662" s="1">
        <v>2014</v>
      </c>
      <c r="E662" s="1"/>
      <c r="F662" s="1"/>
      <c r="G662" s="1"/>
      <c r="H662" s="1"/>
      <c r="I662" s="1" t="s">
        <v>56</v>
      </c>
      <c r="J662" s="1" t="s">
        <v>57</v>
      </c>
      <c r="K662" s="1"/>
      <c r="L662" s="1"/>
      <c r="M662" s="1">
        <v>109</v>
      </c>
    </row>
    <row r="663" spans="2:13" x14ac:dyDescent="0.3">
      <c r="B663" s="1" t="s">
        <v>222</v>
      </c>
      <c r="C663" s="1">
        <v>2014</v>
      </c>
      <c r="D663" s="1">
        <v>2014</v>
      </c>
      <c r="E663" s="1"/>
      <c r="F663" s="1"/>
      <c r="G663" s="1"/>
      <c r="H663" s="1"/>
      <c r="I663" s="1" t="s">
        <v>20</v>
      </c>
      <c r="J663" s="1" t="s">
        <v>21</v>
      </c>
      <c r="K663" s="1"/>
      <c r="L663" s="1"/>
      <c r="M663" s="1">
        <v>110</v>
      </c>
    </row>
    <row r="664" spans="2:13" x14ac:dyDescent="0.3">
      <c r="B664" s="1" t="s">
        <v>222</v>
      </c>
      <c r="C664" s="1">
        <v>2014</v>
      </c>
      <c r="D664" s="1">
        <v>2014</v>
      </c>
      <c r="E664" s="1"/>
      <c r="F664" s="1"/>
      <c r="G664" s="1"/>
      <c r="H664" s="1"/>
      <c r="I664" s="1" t="s">
        <v>110</v>
      </c>
      <c r="J664" s="1" t="s">
        <v>111</v>
      </c>
      <c r="K664" s="1"/>
      <c r="L664" s="1"/>
      <c r="M664" s="1">
        <v>111</v>
      </c>
    </row>
    <row r="665" spans="2:13" x14ac:dyDescent="0.3">
      <c r="B665" s="1" t="s">
        <v>222</v>
      </c>
      <c r="C665" s="1">
        <v>2014</v>
      </c>
      <c r="D665" s="1">
        <v>2014</v>
      </c>
      <c r="E665" s="1"/>
      <c r="F665" s="1"/>
      <c r="G665" s="1"/>
      <c r="H665" s="1"/>
      <c r="I665" s="1" t="s">
        <v>22</v>
      </c>
      <c r="J665" s="1" t="s">
        <v>23</v>
      </c>
      <c r="K665" s="1"/>
      <c r="L665" s="1"/>
      <c r="M665" s="1">
        <v>112</v>
      </c>
    </row>
    <row r="666" spans="2:13" x14ac:dyDescent="0.3">
      <c r="B666" s="1" t="s">
        <v>222</v>
      </c>
      <c r="C666" s="1">
        <v>2014</v>
      </c>
      <c r="D666" s="1">
        <v>2014</v>
      </c>
      <c r="E666" s="1"/>
      <c r="F666" s="1"/>
      <c r="G666" s="1"/>
      <c r="H666" s="1"/>
      <c r="I666" s="1" t="s">
        <v>74</v>
      </c>
      <c r="J666" s="1" t="s">
        <v>75</v>
      </c>
      <c r="K666" s="1"/>
      <c r="L666" s="1"/>
      <c r="M666" s="1">
        <v>113</v>
      </c>
    </row>
    <row r="667" spans="2:13" x14ac:dyDescent="0.3">
      <c r="B667" s="1" t="s">
        <v>222</v>
      </c>
      <c r="C667" s="1">
        <v>2014</v>
      </c>
      <c r="D667" s="1">
        <v>2014</v>
      </c>
      <c r="E667" s="1"/>
      <c r="F667" s="1"/>
      <c r="G667" s="1"/>
      <c r="H667" s="1"/>
      <c r="I667" s="1" t="s">
        <v>24</v>
      </c>
      <c r="J667" s="1" t="s">
        <v>25</v>
      </c>
      <c r="K667" s="1"/>
      <c r="L667" s="1"/>
      <c r="M667" s="1">
        <v>114</v>
      </c>
    </row>
    <row r="668" spans="2:13" x14ac:dyDescent="0.3">
      <c r="B668" s="1" t="s">
        <v>222</v>
      </c>
      <c r="C668" s="1">
        <v>2014</v>
      </c>
      <c r="D668" s="1">
        <v>2014</v>
      </c>
      <c r="E668" s="1"/>
      <c r="F668" s="1"/>
      <c r="G668" s="1"/>
      <c r="H668" s="1"/>
      <c r="I668" s="1" t="s">
        <v>26</v>
      </c>
      <c r="J668" s="1" t="s">
        <v>27</v>
      </c>
      <c r="K668" s="1"/>
      <c r="L668" s="1"/>
      <c r="M668" s="1">
        <v>115</v>
      </c>
    </row>
    <row r="669" spans="2:13" x14ac:dyDescent="0.3">
      <c r="B669" s="1" t="s">
        <v>222</v>
      </c>
      <c r="C669" s="1">
        <v>2014</v>
      </c>
      <c r="D669" s="1">
        <v>2014</v>
      </c>
      <c r="E669" s="1"/>
      <c r="F669" s="1"/>
      <c r="G669" s="1"/>
      <c r="H669" s="1"/>
      <c r="I669" s="1" t="s">
        <v>76</v>
      </c>
      <c r="J669" s="1" t="s">
        <v>77</v>
      </c>
      <c r="K669" s="1"/>
      <c r="L669" s="1"/>
      <c r="M669" s="1">
        <v>116</v>
      </c>
    </row>
    <row r="670" spans="2:13" x14ac:dyDescent="0.3">
      <c r="B670" s="1" t="s">
        <v>222</v>
      </c>
      <c r="C670" s="1">
        <v>2014</v>
      </c>
      <c r="D670" s="1">
        <v>2014</v>
      </c>
      <c r="E670" s="1"/>
      <c r="F670" s="1"/>
      <c r="G670" s="1"/>
      <c r="H670" s="1"/>
      <c r="I670" s="1" t="s">
        <v>28</v>
      </c>
      <c r="J670" s="1" t="s">
        <v>29</v>
      </c>
      <c r="K670" s="1"/>
      <c r="L670" s="1"/>
      <c r="M670" s="1">
        <v>117</v>
      </c>
    </row>
    <row r="671" spans="2:13" x14ac:dyDescent="0.3">
      <c r="B671" s="1" t="s">
        <v>222</v>
      </c>
      <c r="C671" s="1">
        <v>2014</v>
      </c>
      <c r="D671" s="1">
        <v>2014</v>
      </c>
      <c r="E671" s="1"/>
      <c r="F671" s="1"/>
      <c r="G671" s="1"/>
      <c r="H671" s="1"/>
      <c r="I671" s="1" t="s">
        <v>89</v>
      </c>
      <c r="J671" s="1" t="s">
        <v>90</v>
      </c>
      <c r="K671" s="1"/>
      <c r="L671" s="1"/>
      <c r="M671" s="1">
        <v>118</v>
      </c>
    </row>
    <row r="672" spans="2:13" x14ac:dyDescent="0.3">
      <c r="B672" s="1" t="s">
        <v>222</v>
      </c>
      <c r="C672" s="1">
        <v>2014</v>
      </c>
      <c r="D672" s="1">
        <v>2014</v>
      </c>
      <c r="E672" s="1"/>
      <c r="F672" s="1"/>
      <c r="G672" s="1"/>
      <c r="H672" s="1"/>
      <c r="I672" s="1" t="s">
        <v>78</v>
      </c>
      <c r="J672" s="1" t="s">
        <v>79</v>
      </c>
      <c r="K672" s="1"/>
      <c r="L672" s="1"/>
      <c r="M672" s="1">
        <v>119</v>
      </c>
    </row>
    <row r="673" spans="2:13" x14ac:dyDescent="0.3">
      <c r="B673" s="1" t="s">
        <v>222</v>
      </c>
      <c r="C673" s="1">
        <v>2014</v>
      </c>
      <c r="D673" s="1">
        <v>2014</v>
      </c>
      <c r="E673" s="1"/>
      <c r="F673" s="1"/>
      <c r="G673" s="1"/>
      <c r="H673" s="1"/>
      <c r="I673" s="1" t="s">
        <v>80</v>
      </c>
      <c r="J673" s="1" t="s">
        <v>81</v>
      </c>
      <c r="K673" s="1"/>
      <c r="L673" s="1"/>
      <c r="M673" s="1">
        <v>120</v>
      </c>
    </row>
    <row r="674" spans="2:13" x14ac:dyDescent="0.3">
      <c r="B674" s="1" t="s">
        <v>222</v>
      </c>
      <c r="C674" s="1">
        <v>2014</v>
      </c>
      <c r="D674" s="1">
        <v>2014</v>
      </c>
      <c r="E674" s="1"/>
      <c r="F674" s="1"/>
      <c r="G674" s="1"/>
      <c r="H674" s="1"/>
      <c r="I674" s="1" t="s">
        <v>96</v>
      </c>
      <c r="J674" s="1" t="s">
        <v>97</v>
      </c>
      <c r="K674" s="1"/>
      <c r="L674" s="1"/>
      <c r="M674" s="1">
        <v>121</v>
      </c>
    </row>
    <row r="675" spans="2:13" x14ac:dyDescent="0.3">
      <c r="B675" s="1" t="s">
        <v>222</v>
      </c>
      <c r="C675" s="1">
        <v>2014</v>
      </c>
      <c r="D675" s="1">
        <v>2014</v>
      </c>
      <c r="E675" s="1"/>
      <c r="F675" s="1"/>
      <c r="G675" s="1"/>
      <c r="H675" s="1"/>
      <c r="I675" s="1" t="s">
        <v>32</v>
      </c>
      <c r="J675" s="1" t="s">
        <v>33</v>
      </c>
      <c r="K675" s="1"/>
      <c r="L675" s="1"/>
      <c r="M675" s="1">
        <v>122</v>
      </c>
    </row>
    <row r="676" spans="2:13" x14ac:dyDescent="0.3">
      <c r="B676" s="1" t="s">
        <v>222</v>
      </c>
      <c r="C676" s="1">
        <v>2014</v>
      </c>
      <c r="D676" s="1">
        <v>2014</v>
      </c>
      <c r="E676" s="1"/>
      <c r="F676" s="1"/>
      <c r="G676" s="1"/>
      <c r="H676" s="1"/>
      <c r="I676" s="1" t="s">
        <v>34</v>
      </c>
      <c r="J676" s="1" t="s">
        <v>35</v>
      </c>
      <c r="K676" s="1"/>
      <c r="L676" s="1"/>
      <c r="M676" s="1">
        <v>123</v>
      </c>
    </row>
    <row r="677" spans="2:13" x14ac:dyDescent="0.3">
      <c r="B677" s="1" t="s">
        <v>222</v>
      </c>
      <c r="C677" s="1">
        <v>2014</v>
      </c>
      <c r="D677" s="1">
        <v>2014</v>
      </c>
      <c r="E677" s="1"/>
      <c r="F677" s="1"/>
      <c r="G677" s="1"/>
      <c r="H677" s="1"/>
      <c r="I677" s="1" t="s">
        <v>63</v>
      </c>
      <c r="J677" s="1" t="s">
        <v>64</v>
      </c>
      <c r="K677" s="1"/>
      <c r="L677" s="1"/>
      <c r="M677" s="1">
        <v>124</v>
      </c>
    </row>
    <row r="678" spans="2:13" x14ac:dyDescent="0.3">
      <c r="B678" s="1" t="s">
        <v>222</v>
      </c>
      <c r="C678" s="1">
        <v>2014</v>
      </c>
      <c r="D678" s="1">
        <v>2014</v>
      </c>
      <c r="E678" s="1"/>
      <c r="F678" s="1"/>
      <c r="G678" s="1"/>
      <c r="H678" s="1"/>
      <c r="I678" s="1" t="s">
        <v>65</v>
      </c>
      <c r="J678" s="1" t="s">
        <v>66</v>
      </c>
      <c r="K678" s="1"/>
      <c r="L678" s="1"/>
      <c r="M678" s="1">
        <v>125</v>
      </c>
    </row>
    <row r="679" spans="2:13" x14ac:dyDescent="0.3">
      <c r="B679" s="1" t="s">
        <v>222</v>
      </c>
      <c r="C679" s="1">
        <v>2014</v>
      </c>
      <c r="D679" s="1">
        <v>2014</v>
      </c>
      <c r="E679" s="1"/>
      <c r="F679" s="1"/>
      <c r="G679" s="1"/>
      <c r="H679" s="1"/>
      <c r="I679" s="1" t="s">
        <v>136</v>
      </c>
      <c r="J679" s="1" t="s">
        <v>137</v>
      </c>
      <c r="K679" s="1"/>
      <c r="L679" s="1"/>
      <c r="M679" s="1">
        <v>126</v>
      </c>
    </row>
    <row r="680" spans="2:13" x14ac:dyDescent="0.3">
      <c r="B680" s="1" t="s">
        <v>222</v>
      </c>
      <c r="C680" s="1">
        <v>2014</v>
      </c>
      <c r="D680" s="1">
        <v>2014</v>
      </c>
      <c r="E680" s="1"/>
      <c r="F680" s="1"/>
      <c r="G680" s="1"/>
      <c r="H680" s="1"/>
      <c r="I680" s="1" t="s">
        <v>138</v>
      </c>
      <c r="J680" s="1" t="s">
        <v>139</v>
      </c>
      <c r="K680" s="1"/>
      <c r="L680" s="1"/>
      <c r="M680" s="1">
        <v>127</v>
      </c>
    </row>
    <row r="681" spans="2:13" x14ac:dyDescent="0.3">
      <c r="B681" s="1" t="s">
        <v>222</v>
      </c>
      <c r="C681" s="1">
        <v>2014</v>
      </c>
      <c r="D681" s="1">
        <v>2014</v>
      </c>
      <c r="E681" s="1"/>
      <c r="F681" s="1"/>
      <c r="G681" s="1"/>
      <c r="H681" s="1"/>
      <c r="I681" s="1" t="s">
        <v>147</v>
      </c>
      <c r="J681" s="1" t="s">
        <v>148</v>
      </c>
      <c r="K681" s="1"/>
      <c r="L681" s="1"/>
      <c r="M681" s="1">
        <v>128</v>
      </c>
    </row>
    <row r="682" spans="2:13" x14ac:dyDescent="0.3">
      <c r="B682" s="1" t="s">
        <v>222</v>
      </c>
      <c r="C682" s="1">
        <v>2014</v>
      </c>
      <c r="D682" s="1">
        <v>2014</v>
      </c>
      <c r="E682" s="1"/>
      <c r="F682" s="1"/>
      <c r="G682" s="1"/>
      <c r="H682" s="1"/>
      <c r="I682" s="1" t="s">
        <v>149</v>
      </c>
      <c r="J682" s="1" t="s">
        <v>150</v>
      </c>
      <c r="K682" s="1"/>
      <c r="L682" s="1"/>
      <c r="M682" s="1">
        <v>129</v>
      </c>
    </row>
    <row r="683" spans="2:13" x14ac:dyDescent="0.3">
      <c r="B683" s="1" t="s">
        <v>222</v>
      </c>
      <c r="C683" s="1">
        <v>2014</v>
      </c>
      <c r="D683" s="1">
        <v>2014</v>
      </c>
      <c r="E683" s="1"/>
      <c r="F683" s="1"/>
      <c r="G683" s="1"/>
      <c r="H683" s="1"/>
      <c r="I683" s="1" t="s">
        <v>309</v>
      </c>
      <c r="J683" s="1" t="s">
        <v>310</v>
      </c>
      <c r="K683" s="1"/>
      <c r="L683" s="1"/>
      <c r="M683" s="1">
        <v>130</v>
      </c>
    </row>
    <row r="684" spans="2:13" x14ac:dyDescent="0.3">
      <c r="B684" s="1" t="s">
        <v>222</v>
      </c>
      <c r="C684" s="1">
        <v>2014</v>
      </c>
      <c r="D684" s="1">
        <v>2014</v>
      </c>
      <c r="E684" s="1"/>
      <c r="F684" s="1"/>
      <c r="G684" s="1"/>
      <c r="H684" s="1"/>
      <c r="I684" s="1" t="s">
        <v>140</v>
      </c>
      <c r="J684" s="1" t="s">
        <v>141</v>
      </c>
      <c r="K684" s="1"/>
      <c r="L684" s="1"/>
      <c r="M684" s="1">
        <v>131</v>
      </c>
    </row>
    <row r="685" spans="2:13" x14ac:dyDescent="0.3">
      <c r="B685" s="1" t="s">
        <v>222</v>
      </c>
      <c r="C685" s="1">
        <v>2014</v>
      </c>
      <c r="D685" s="1">
        <v>2014</v>
      </c>
      <c r="E685" s="1"/>
      <c r="F685" s="1"/>
      <c r="G685" s="1"/>
      <c r="H685" s="1"/>
      <c r="I685" s="1" t="s">
        <v>311</v>
      </c>
      <c r="J685" s="1" t="s">
        <v>312</v>
      </c>
      <c r="K685" s="1"/>
      <c r="L685" s="1"/>
      <c r="M685" s="1">
        <v>132</v>
      </c>
    </row>
    <row r="686" spans="2:13" x14ac:dyDescent="0.3">
      <c r="B686" s="1" t="s">
        <v>222</v>
      </c>
      <c r="C686" s="1">
        <v>2014</v>
      </c>
      <c r="D686" s="1">
        <v>2014</v>
      </c>
      <c r="E686" s="1"/>
      <c r="F686" s="1"/>
      <c r="G686" s="1"/>
      <c r="H686" s="1"/>
      <c r="I686" s="1" t="s">
        <v>36</v>
      </c>
      <c r="J686" s="1" t="s">
        <v>37</v>
      </c>
      <c r="K686" s="1"/>
      <c r="L686" s="1"/>
      <c r="M686" s="1">
        <v>133</v>
      </c>
    </row>
    <row r="687" spans="2:13" x14ac:dyDescent="0.3">
      <c r="B687" s="1" t="s">
        <v>222</v>
      </c>
      <c r="C687" s="1">
        <v>2014</v>
      </c>
      <c r="D687" s="1">
        <v>2014</v>
      </c>
      <c r="E687" s="1"/>
      <c r="F687" s="1"/>
      <c r="G687" s="1"/>
      <c r="H687" s="1"/>
      <c r="I687" s="1" t="s">
        <v>313</v>
      </c>
      <c r="J687" s="1" t="s">
        <v>314</v>
      </c>
      <c r="K687" s="1"/>
      <c r="L687" s="1"/>
      <c r="M687" s="1">
        <v>134</v>
      </c>
    </row>
    <row r="688" spans="2:13" x14ac:dyDescent="0.3">
      <c r="B688" s="1" t="s">
        <v>222</v>
      </c>
      <c r="C688" s="1">
        <v>2014</v>
      </c>
      <c r="D688" s="1">
        <v>2014</v>
      </c>
      <c r="E688" s="1"/>
      <c r="F688" s="1"/>
      <c r="G688" s="1"/>
      <c r="H688" s="1"/>
      <c r="I688" s="1" t="s">
        <v>82</v>
      </c>
      <c r="J688" s="1" t="s">
        <v>83</v>
      </c>
      <c r="K688" s="1"/>
      <c r="L688" s="1"/>
      <c r="M688" s="1">
        <v>135</v>
      </c>
    </row>
    <row r="689" spans="2:13" x14ac:dyDescent="0.3">
      <c r="B689" s="1" t="s">
        <v>222</v>
      </c>
      <c r="C689" s="1">
        <v>2014</v>
      </c>
      <c r="D689" s="1">
        <v>2014</v>
      </c>
      <c r="E689" s="1"/>
      <c r="F689" s="1"/>
      <c r="G689" s="1"/>
      <c r="H689" s="1"/>
      <c r="I689" s="1" t="s">
        <v>38</v>
      </c>
      <c r="J689" s="1" t="s">
        <v>39</v>
      </c>
      <c r="K689" s="1"/>
      <c r="L689" s="1"/>
      <c r="M689" s="1">
        <v>136</v>
      </c>
    </row>
    <row r="690" spans="2:13" x14ac:dyDescent="0.3">
      <c r="B690" s="1" t="s">
        <v>222</v>
      </c>
      <c r="C690" s="1">
        <v>2014</v>
      </c>
      <c r="D690" s="1">
        <v>2014</v>
      </c>
      <c r="E690" s="1"/>
      <c r="F690" s="1"/>
      <c r="G690" s="1"/>
      <c r="H690" s="1"/>
      <c r="I690" s="1" t="s">
        <v>67</v>
      </c>
      <c r="J690" s="1" t="s">
        <v>68</v>
      </c>
      <c r="K690" s="1"/>
      <c r="L690" s="1"/>
      <c r="M690" s="1">
        <v>142</v>
      </c>
    </row>
    <row r="691" spans="2:13" x14ac:dyDescent="0.3">
      <c r="B691" s="1" t="s">
        <v>222</v>
      </c>
      <c r="C691" s="1">
        <v>2014</v>
      </c>
      <c r="D691" s="1">
        <v>2014</v>
      </c>
      <c r="E691" s="1"/>
      <c r="F691" s="1"/>
      <c r="G691" s="1"/>
      <c r="H691" s="1"/>
      <c r="I691" s="1" t="s">
        <v>91</v>
      </c>
      <c r="J691" s="1" t="s">
        <v>92</v>
      </c>
      <c r="K691" s="1"/>
      <c r="L691" s="1"/>
      <c r="M691" s="1">
        <v>143</v>
      </c>
    </row>
    <row r="692" spans="2:13" x14ac:dyDescent="0.3">
      <c r="B692" s="1" t="s">
        <v>222</v>
      </c>
      <c r="C692" s="1">
        <v>2014</v>
      </c>
      <c r="D692" s="1">
        <v>2014</v>
      </c>
      <c r="E692" s="1"/>
      <c r="F692" s="1"/>
      <c r="G692" s="1"/>
      <c r="H692" s="1"/>
      <c r="I692" s="1" t="s">
        <v>315</v>
      </c>
      <c r="J692" s="1" t="s">
        <v>316</v>
      </c>
      <c r="K692" s="1"/>
      <c r="L692" s="1"/>
      <c r="M692" s="1">
        <v>144</v>
      </c>
    </row>
    <row r="693" spans="2:13" x14ac:dyDescent="0.3">
      <c r="B693" s="1" t="s">
        <v>222</v>
      </c>
      <c r="C693" s="1">
        <v>2014</v>
      </c>
      <c r="D693" s="1">
        <v>2014</v>
      </c>
      <c r="E693" s="1"/>
      <c r="F693" s="1"/>
      <c r="G693" s="1"/>
      <c r="H693" s="1"/>
      <c r="I693" s="1" t="s">
        <v>40</v>
      </c>
      <c r="J693" s="1" t="s">
        <v>41</v>
      </c>
      <c r="K693" s="1"/>
      <c r="L693" s="1"/>
      <c r="M693" s="1">
        <v>148</v>
      </c>
    </row>
    <row r="694" spans="2:13" x14ac:dyDescent="0.3">
      <c r="B694" s="1" t="s">
        <v>222</v>
      </c>
      <c r="C694" s="1">
        <v>2014</v>
      </c>
      <c r="D694" s="1">
        <v>2014</v>
      </c>
      <c r="E694" s="1"/>
      <c r="F694" s="1"/>
      <c r="G694" s="1"/>
      <c r="H694" s="1"/>
      <c r="I694" s="1" t="s">
        <v>103</v>
      </c>
      <c r="J694" s="1" t="s">
        <v>104</v>
      </c>
      <c r="K694" s="1"/>
      <c r="L694" s="1"/>
      <c r="M694" s="1">
        <v>149</v>
      </c>
    </row>
    <row r="695" spans="2:13" x14ac:dyDescent="0.3">
      <c r="B695" s="1" t="s">
        <v>222</v>
      </c>
      <c r="C695" s="1">
        <v>2014</v>
      </c>
      <c r="D695" s="1">
        <v>2014</v>
      </c>
      <c r="E695" s="1"/>
      <c r="F695" s="1"/>
      <c r="G695" s="1"/>
      <c r="H695" s="1"/>
      <c r="I695" s="1" t="s">
        <v>317</v>
      </c>
      <c r="J695" s="1" t="s">
        <v>318</v>
      </c>
      <c r="K695" s="1"/>
      <c r="L695" s="1"/>
      <c r="M695" s="1">
        <v>150</v>
      </c>
    </row>
    <row r="696" spans="2:13" x14ac:dyDescent="0.3">
      <c r="B696" s="1" t="s">
        <v>222</v>
      </c>
      <c r="C696" s="1">
        <v>2014</v>
      </c>
      <c r="D696" s="1">
        <v>2014</v>
      </c>
      <c r="E696" s="1"/>
      <c r="F696" s="1"/>
      <c r="G696" s="1"/>
      <c r="H696" s="1"/>
      <c r="I696" s="1" t="s">
        <v>42</v>
      </c>
      <c r="J696" s="1" t="s">
        <v>43</v>
      </c>
      <c r="K696" s="1"/>
      <c r="L696" s="1"/>
      <c r="M696" s="1">
        <v>151</v>
      </c>
    </row>
    <row r="697" spans="2:13" x14ac:dyDescent="0.3">
      <c r="B697" s="1" t="s">
        <v>222</v>
      </c>
      <c r="C697" s="1">
        <v>2014</v>
      </c>
      <c r="D697" s="1">
        <v>2014</v>
      </c>
      <c r="E697" s="1"/>
      <c r="F697" s="1"/>
      <c r="G697" s="1"/>
      <c r="H697" s="1"/>
      <c r="I697" s="1" t="s">
        <v>44</v>
      </c>
      <c r="J697" s="1" t="s">
        <v>45</v>
      </c>
      <c r="K697" s="1"/>
      <c r="L697" s="1"/>
      <c r="M697" s="1">
        <v>152</v>
      </c>
    </row>
    <row r="698" spans="2:13" x14ac:dyDescent="0.3">
      <c r="B698" s="1" t="s">
        <v>222</v>
      </c>
      <c r="C698" s="1">
        <v>2014</v>
      </c>
      <c r="D698" s="1">
        <v>2014</v>
      </c>
      <c r="E698" s="1"/>
      <c r="F698" s="1"/>
      <c r="G698" s="1"/>
      <c r="H698" s="1"/>
      <c r="I698" s="1" t="s">
        <v>46</v>
      </c>
      <c r="J698" s="1" t="s">
        <v>47</v>
      </c>
      <c r="K698" s="1"/>
      <c r="L698" s="1"/>
      <c r="M698" s="1">
        <v>153</v>
      </c>
    </row>
    <row r="699" spans="2:13" x14ac:dyDescent="0.3">
      <c r="B699" s="1" t="s">
        <v>222</v>
      </c>
      <c r="C699" s="1">
        <v>2014</v>
      </c>
      <c r="D699" s="1">
        <v>2014</v>
      </c>
      <c r="E699" s="1"/>
      <c r="F699" s="1"/>
      <c r="G699" s="1"/>
      <c r="H699" s="1"/>
      <c r="I699" s="1" t="s">
        <v>125</v>
      </c>
      <c r="J699" s="1" t="s">
        <v>126</v>
      </c>
      <c r="K699" s="1"/>
      <c r="L699" s="1"/>
      <c r="M699" s="1">
        <v>154</v>
      </c>
    </row>
    <row r="700" spans="2:13" x14ac:dyDescent="0.3">
      <c r="B700" s="1" t="s">
        <v>222</v>
      </c>
      <c r="C700" s="1">
        <v>2014</v>
      </c>
      <c r="D700" s="1">
        <v>2014</v>
      </c>
      <c r="E700" s="1"/>
      <c r="F700" s="1"/>
      <c r="G700" s="1"/>
      <c r="H700" s="1"/>
      <c r="I700" s="1" t="s">
        <v>115</v>
      </c>
      <c r="J700" s="1" t="s">
        <v>116</v>
      </c>
      <c r="K700" s="1"/>
      <c r="L700" s="1"/>
      <c r="M700" s="1">
        <v>155</v>
      </c>
    </row>
    <row r="701" spans="2:13" x14ac:dyDescent="0.3">
      <c r="B701" s="1" t="s">
        <v>222</v>
      </c>
      <c r="C701" s="1">
        <v>2014</v>
      </c>
      <c r="D701" s="1">
        <v>2014</v>
      </c>
      <c r="E701" s="1"/>
      <c r="F701" s="1"/>
      <c r="G701" s="1"/>
      <c r="H701" s="1"/>
      <c r="I701" s="1" t="s">
        <v>48</v>
      </c>
      <c r="J701" s="1" t="s">
        <v>49</v>
      </c>
      <c r="K701" s="1"/>
      <c r="L701" s="1"/>
      <c r="M701" s="1">
        <v>156</v>
      </c>
    </row>
    <row r="702" spans="2:13" x14ac:dyDescent="0.3">
      <c r="B702" s="1" t="s">
        <v>222</v>
      </c>
      <c r="C702" s="1">
        <v>2014</v>
      </c>
      <c r="D702" s="1">
        <v>2014</v>
      </c>
      <c r="E702" s="1"/>
      <c r="F702" s="1"/>
      <c r="G702" s="1"/>
      <c r="H702" s="1"/>
      <c r="I702" s="1" t="s">
        <v>50</v>
      </c>
      <c r="J702" s="1" t="s">
        <v>51</v>
      </c>
      <c r="K702" s="1"/>
      <c r="L702" s="1"/>
      <c r="M702" s="1">
        <v>157</v>
      </c>
    </row>
    <row r="703" spans="2:13" x14ac:dyDescent="0.3">
      <c r="B703" s="1" t="s">
        <v>222</v>
      </c>
      <c r="C703" s="1">
        <v>2014</v>
      </c>
      <c r="D703" s="1">
        <v>2014</v>
      </c>
      <c r="E703" s="1"/>
      <c r="F703" s="1"/>
      <c r="G703" s="1"/>
      <c r="H703" s="1"/>
      <c r="I703" s="1" t="s">
        <v>52</v>
      </c>
      <c r="J703" s="1" t="s">
        <v>53</v>
      </c>
      <c r="K703" s="1"/>
      <c r="L703" s="1"/>
      <c r="M703" s="1">
        <v>158</v>
      </c>
    </row>
    <row r="704" spans="2:13" x14ac:dyDescent="0.3">
      <c r="B704" s="1" t="s">
        <v>222</v>
      </c>
      <c r="C704" s="1">
        <v>2014</v>
      </c>
      <c r="D704" s="1">
        <v>2014</v>
      </c>
      <c r="E704" s="1"/>
      <c r="F704" s="1"/>
      <c r="G704" s="1"/>
      <c r="H704" s="1"/>
      <c r="I704" s="1" t="s">
        <v>319</v>
      </c>
      <c r="J704" s="1" t="s">
        <v>320</v>
      </c>
      <c r="K704" s="1"/>
      <c r="L704" s="1"/>
      <c r="M704" s="1">
        <v>201</v>
      </c>
    </row>
    <row r="705" spans="2:13" x14ac:dyDescent="0.3">
      <c r="B705" s="1" t="s">
        <v>222</v>
      </c>
      <c r="C705" s="1">
        <v>2014</v>
      </c>
      <c r="D705" s="1">
        <v>2014</v>
      </c>
      <c r="E705" s="1"/>
      <c r="F705" s="1"/>
      <c r="G705" s="1"/>
      <c r="H705" s="1"/>
      <c r="I705" s="1" t="s">
        <v>321</v>
      </c>
      <c r="J705" s="1" t="s">
        <v>322</v>
      </c>
      <c r="K705" s="1"/>
      <c r="L705" s="1"/>
      <c r="M705" s="1">
        <v>202</v>
      </c>
    </row>
    <row r="706" spans="2:13" x14ac:dyDescent="0.3">
      <c r="B706" s="1" t="s">
        <v>222</v>
      </c>
      <c r="C706" s="1">
        <v>2014</v>
      </c>
      <c r="D706" s="1">
        <v>2014</v>
      </c>
      <c r="E706" s="1"/>
      <c r="F706" s="1"/>
      <c r="G706" s="1"/>
      <c r="H706" s="1"/>
      <c r="I706" s="1" t="s">
        <v>323</v>
      </c>
      <c r="J706" s="1" t="s">
        <v>324</v>
      </c>
      <c r="K706" s="1"/>
      <c r="L706" s="1"/>
      <c r="M706" s="1">
        <v>203</v>
      </c>
    </row>
    <row r="707" spans="2:13" x14ac:dyDescent="0.3">
      <c r="B707" s="1" t="s">
        <v>222</v>
      </c>
      <c r="C707" s="1">
        <v>2014</v>
      </c>
      <c r="D707" s="1">
        <v>2014</v>
      </c>
      <c r="E707" s="1"/>
      <c r="F707" s="1"/>
      <c r="G707" s="1"/>
      <c r="H707" s="1"/>
      <c r="I707" s="1" t="s">
        <v>325</v>
      </c>
      <c r="J707" s="1" t="s">
        <v>326</v>
      </c>
      <c r="K707" s="1"/>
      <c r="L707" s="1"/>
      <c r="M707" s="1">
        <v>204</v>
      </c>
    </row>
    <row r="708" spans="2:13" x14ac:dyDescent="0.3">
      <c r="B708" s="1" t="s">
        <v>222</v>
      </c>
      <c r="C708" s="1">
        <v>2014</v>
      </c>
      <c r="D708" s="1">
        <v>2014</v>
      </c>
      <c r="E708" s="1"/>
      <c r="F708" s="1"/>
      <c r="G708" s="1"/>
      <c r="H708" s="1"/>
      <c r="I708" s="1" t="s">
        <v>327</v>
      </c>
      <c r="J708" s="1" t="s">
        <v>328</v>
      </c>
      <c r="K708" s="1"/>
      <c r="L708" s="1"/>
      <c r="M708" s="1">
        <v>205</v>
      </c>
    </row>
    <row r="709" spans="2:13" x14ac:dyDescent="0.3">
      <c r="B709" s="1" t="s">
        <v>222</v>
      </c>
      <c r="C709" s="1">
        <v>2014</v>
      </c>
      <c r="D709" s="1">
        <v>2014</v>
      </c>
      <c r="E709" s="1"/>
      <c r="F709" s="1"/>
      <c r="G709" s="1"/>
      <c r="H709" s="1"/>
      <c r="I709" s="1" t="s">
        <v>329</v>
      </c>
      <c r="J709" s="1" t="s">
        <v>330</v>
      </c>
      <c r="K709" s="1"/>
      <c r="L709" s="1"/>
      <c r="M709" s="1">
        <v>206</v>
      </c>
    </row>
    <row r="710" spans="2:13" x14ac:dyDescent="0.3">
      <c r="B710" s="1" t="s">
        <v>222</v>
      </c>
      <c r="C710" s="1">
        <v>2014</v>
      </c>
      <c r="D710" s="1">
        <v>2014</v>
      </c>
      <c r="E710" s="1"/>
      <c r="F710" s="1"/>
      <c r="G710" s="1"/>
      <c r="H710" s="1"/>
      <c r="I710" s="1" t="s">
        <v>191</v>
      </c>
      <c r="J710" s="1" t="s">
        <v>192</v>
      </c>
      <c r="K710" s="1"/>
      <c r="L710" s="1"/>
      <c r="M710" s="1">
        <v>207</v>
      </c>
    </row>
    <row r="711" spans="2:13" x14ac:dyDescent="0.3">
      <c r="B711" s="1" t="s">
        <v>222</v>
      </c>
      <c r="C711" s="1">
        <v>2014</v>
      </c>
      <c r="D711" s="1">
        <v>2014</v>
      </c>
      <c r="E711" s="1"/>
      <c r="F711" s="1"/>
      <c r="G711" s="1"/>
      <c r="H711" s="1"/>
      <c r="I711" s="1" t="s">
        <v>193</v>
      </c>
      <c r="J711" s="1" t="s">
        <v>194</v>
      </c>
      <c r="K711" s="1"/>
      <c r="L711" s="1"/>
      <c r="M711" s="1">
        <v>208</v>
      </c>
    </row>
    <row r="712" spans="2:13" x14ac:dyDescent="0.3">
      <c r="B712" s="1" t="s">
        <v>222</v>
      </c>
      <c r="C712" s="1">
        <v>2014</v>
      </c>
      <c r="D712" s="1">
        <v>2014</v>
      </c>
      <c r="E712" s="1"/>
      <c r="F712" s="1"/>
      <c r="G712" s="1"/>
      <c r="H712" s="1"/>
      <c r="I712" s="1" t="s">
        <v>189</v>
      </c>
      <c r="J712" s="1" t="s">
        <v>190</v>
      </c>
      <c r="K712" s="1"/>
      <c r="L712" s="1"/>
      <c r="M712" s="1">
        <v>209</v>
      </c>
    </row>
    <row r="713" spans="2:13" x14ac:dyDescent="0.3">
      <c r="B713" s="1" t="s">
        <v>222</v>
      </c>
      <c r="C713" s="1">
        <v>2014</v>
      </c>
      <c r="D713" s="1">
        <v>2014</v>
      </c>
      <c r="E713" s="1"/>
      <c r="F713" s="1"/>
      <c r="G713" s="1"/>
      <c r="H713" s="1"/>
      <c r="I713" s="1" t="s">
        <v>185</v>
      </c>
      <c r="J713" s="1" t="s">
        <v>186</v>
      </c>
      <c r="K713" s="1"/>
      <c r="L713" s="1"/>
      <c r="M713" s="1">
        <v>210</v>
      </c>
    </row>
    <row r="714" spans="2:13" x14ac:dyDescent="0.3">
      <c r="B714" s="1" t="s">
        <v>222</v>
      </c>
      <c r="C714" s="1">
        <v>2014</v>
      </c>
      <c r="D714" s="1">
        <v>2014</v>
      </c>
      <c r="E714" s="1"/>
      <c r="F714" s="1"/>
      <c r="G714" s="1"/>
      <c r="H714" s="1"/>
      <c r="I714" s="1" t="s">
        <v>331</v>
      </c>
      <c r="J714" s="1" t="s">
        <v>332</v>
      </c>
      <c r="K714" s="1"/>
      <c r="L714" s="1"/>
      <c r="M714" s="1">
        <v>211</v>
      </c>
    </row>
    <row r="715" spans="2:13" x14ac:dyDescent="0.3">
      <c r="B715" s="1" t="s">
        <v>222</v>
      </c>
      <c r="C715" s="1">
        <v>2014</v>
      </c>
      <c r="D715" s="1">
        <v>2014</v>
      </c>
      <c r="E715" s="1"/>
      <c r="F715" s="1"/>
      <c r="G715" s="1"/>
      <c r="H715" s="1"/>
      <c r="I715" s="1" t="s">
        <v>187</v>
      </c>
      <c r="J715" s="1" t="s">
        <v>188</v>
      </c>
      <c r="K715" s="1"/>
      <c r="L715" s="1"/>
      <c r="M715" s="1">
        <v>212</v>
      </c>
    </row>
    <row r="716" spans="2:13" x14ac:dyDescent="0.3">
      <c r="B716" s="1" t="s">
        <v>222</v>
      </c>
      <c r="C716" s="1">
        <v>2014</v>
      </c>
      <c r="D716" s="1">
        <v>2014</v>
      </c>
      <c r="E716" s="1"/>
      <c r="F716" s="1"/>
      <c r="G716" s="1"/>
      <c r="H716" s="1"/>
      <c r="I716" s="1" t="s">
        <v>179</v>
      </c>
      <c r="J716" s="1" t="s">
        <v>180</v>
      </c>
      <c r="K716" s="1"/>
      <c r="L716" s="1"/>
      <c r="M716" s="1">
        <v>215</v>
      </c>
    </row>
    <row r="717" spans="2:13" x14ac:dyDescent="0.3">
      <c r="B717" s="1" t="s">
        <v>222</v>
      </c>
      <c r="C717" s="1">
        <v>2014</v>
      </c>
      <c r="D717" s="1">
        <v>2014</v>
      </c>
      <c r="E717" s="1"/>
      <c r="F717" s="1"/>
      <c r="G717" s="1"/>
      <c r="H717" s="1"/>
      <c r="I717" s="1" t="s">
        <v>195</v>
      </c>
      <c r="J717" s="1" t="s">
        <v>196</v>
      </c>
      <c r="K717" s="1"/>
      <c r="L717" s="1"/>
      <c r="M717" s="1">
        <v>216</v>
      </c>
    </row>
    <row r="718" spans="2:13" x14ac:dyDescent="0.3">
      <c r="B718" s="1" t="s">
        <v>222</v>
      </c>
      <c r="C718" s="1">
        <v>2014</v>
      </c>
      <c r="D718" s="1">
        <v>2014</v>
      </c>
      <c r="E718" s="1"/>
      <c r="F718" s="1"/>
      <c r="G718" s="1"/>
      <c r="H718" s="1"/>
      <c r="I718" s="1" t="s">
        <v>209</v>
      </c>
      <c r="J718" s="1" t="s">
        <v>210</v>
      </c>
      <c r="K718" s="1"/>
      <c r="L718" s="1"/>
      <c r="M718" s="1">
        <v>217</v>
      </c>
    </row>
    <row r="719" spans="2:13" x14ac:dyDescent="0.3">
      <c r="B719" s="1" t="s">
        <v>222</v>
      </c>
      <c r="C719" s="1">
        <v>2014</v>
      </c>
      <c r="D719" s="1">
        <v>2014</v>
      </c>
      <c r="E719" s="1"/>
      <c r="F719" s="1"/>
      <c r="G719" s="1"/>
      <c r="H719" s="1"/>
      <c r="I719" s="1" t="s">
        <v>211</v>
      </c>
      <c r="J719" s="1" t="s">
        <v>212</v>
      </c>
      <c r="K719" s="1"/>
      <c r="L719" s="1"/>
      <c r="M719" s="1">
        <v>218</v>
      </c>
    </row>
    <row r="720" spans="2:13" x14ac:dyDescent="0.3">
      <c r="B720" s="1" t="s">
        <v>222</v>
      </c>
      <c r="C720" s="1">
        <v>2014</v>
      </c>
      <c r="D720" s="1">
        <v>2014</v>
      </c>
      <c r="E720" s="1"/>
      <c r="F720" s="1"/>
      <c r="G720" s="1"/>
      <c r="H720" s="1"/>
      <c r="I720" s="1" t="s">
        <v>333</v>
      </c>
      <c r="J720" s="1" t="s">
        <v>334</v>
      </c>
      <c r="K720" s="1"/>
      <c r="L720" s="1"/>
      <c r="M720" s="1">
        <v>219</v>
      </c>
    </row>
    <row r="721" spans="2:13" x14ac:dyDescent="0.3">
      <c r="B721" s="1" t="s">
        <v>222</v>
      </c>
      <c r="C721" s="1">
        <v>2014</v>
      </c>
      <c r="D721" s="1">
        <v>2014</v>
      </c>
      <c r="E721" s="1"/>
      <c r="F721" s="1"/>
      <c r="G721" s="1"/>
      <c r="H721" s="1"/>
      <c r="I721" s="1" t="s">
        <v>335</v>
      </c>
      <c r="J721" s="1" t="s">
        <v>336</v>
      </c>
      <c r="K721" s="1"/>
      <c r="L721" s="1"/>
      <c r="M721" s="1">
        <v>220</v>
      </c>
    </row>
    <row r="722" spans="2:13" x14ac:dyDescent="0.3">
      <c r="B722" s="1" t="s">
        <v>222</v>
      </c>
      <c r="C722" s="1">
        <v>2014</v>
      </c>
      <c r="D722" s="1">
        <v>2014</v>
      </c>
      <c r="E722" s="1"/>
      <c r="F722" s="1"/>
      <c r="G722" s="1"/>
      <c r="H722" s="1"/>
      <c r="I722" s="1" t="s">
        <v>337</v>
      </c>
      <c r="J722" s="1" t="s">
        <v>338</v>
      </c>
      <c r="K722" s="1"/>
      <c r="L722" s="1"/>
      <c r="M722" s="1">
        <v>221</v>
      </c>
    </row>
    <row r="723" spans="2:13" x14ac:dyDescent="0.3">
      <c r="B723" s="1" t="s">
        <v>222</v>
      </c>
      <c r="C723" s="1">
        <v>2014</v>
      </c>
      <c r="D723" s="1">
        <v>2014</v>
      </c>
      <c r="E723" s="1"/>
      <c r="F723" s="1"/>
      <c r="G723" s="1"/>
      <c r="H723" s="1"/>
      <c r="I723" s="1" t="s">
        <v>339</v>
      </c>
      <c r="J723" s="1" t="s">
        <v>340</v>
      </c>
      <c r="K723" s="1"/>
      <c r="L723" s="1"/>
      <c r="M723" s="1">
        <v>222</v>
      </c>
    </row>
    <row r="724" spans="2:13" x14ac:dyDescent="0.3">
      <c r="B724" s="1" t="s">
        <v>222</v>
      </c>
      <c r="C724" s="1">
        <v>2014</v>
      </c>
      <c r="D724" s="1">
        <v>2014</v>
      </c>
      <c r="E724" s="1"/>
      <c r="F724" s="1"/>
      <c r="G724" s="1"/>
      <c r="H724" s="1"/>
      <c r="I724" s="1" t="s">
        <v>341</v>
      </c>
      <c r="J724" s="1" t="s">
        <v>342</v>
      </c>
      <c r="K724" s="1"/>
      <c r="L724" s="1"/>
      <c r="M724" s="1">
        <v>223</v>
      </c>
    </row>
    <row r="725" spans="2:13" x14ac:dyDescent="0.3">
      <c r="B725" s="1" t="s">
        <v>222</v>
      </c>
      <c r="C725" s="1">
        <v>2014</v>
      </c>
      <c r="D725" s="1">
        <v>2014</v>
      </c>
      <c r="E725" s="1"/>
      <c r="F725" s="1"/>
      <c r="G725" s="1"/>
      <c r="H725" s="1"/>
      <c r="I725" s="1" t="s">
        <v>343</v>
      </c>
      <c r="J725" s="1" t="s">
        <v>344</v>
      </c>
      <c r="K725" s="1"/>
      <c r="L725" s="1"/>
      <c r="M725" s="1">
        <v>224</v>
      </c>
    </row>
    <row r="726" spans="2:13" x14ac:dyDescent="0.3">
      <c r="B726" s="1" t="s">
        <v>222</v>
      </c>
      <c r="C726" s="1">
        <v>2014</v>
      </c>
      <c r="D726" s="1">
        <v>2014</v>
      </c>
      <c r="E726" s="1"/>
      <c r="F726" s="1"/>
      <c r="G726" s="1"/>
      <c r="H726" s="1"/>
      <c r="I726" s="1" t="s">
        <v>345</v>
      </c>
      <c r="J726" s="1" t="s">
        <v>346</v>
      </c>
      <c r="K726" s="1"/>
      <c r="L726" s="1"/>
      <c r="M726" s="1">
        <v>225</v>
      </c>
    </row>
    <row r="727" spans="2:13" x14ac:dyDescent="0.3">
      <c r="B727" s="1" t="s">
        <v>222</v>
      </c>
      <c r="C727" s="1">
        <v>2014</v>
      </c>
      <c r="D727" s="1">
        <v>2014</v>
      </c>
      <c r="E727" s="1"/>
      <c r="F727" s="1"/>
      <c r="G727" s="1"/>
      <c r="H727" s="1"/>
      <c r="I727" s="1" t="s">
        <v>347</v>
      </c>
      <c r="J727" s="1" t="s">
        <v>348</v>
      </c>
      <c r="K727" s="1"/>
      <c r="L727" s="1"/>
      <c r="M727" s="1">
        <v>226</v>
      </c>
    </row>
    <row r="728" spans="2:13" x14ac:dyDescent="0.3">
      <c r="B728" s="1" t="s">
        <v>222</v>
      </c>
      <c r="C728" s="1">
        <v>2014</v>
      </c>
      <c r="D728" s="1">
        <v>2014</v>
      </c>
      <c r="E728" s="1"/>
      <c r="F728" s="1"/>
      <c r="G728" s="1"/>
      <c r="H728" s="1"/>
      <c r="I728" s="1" t="s">
        <v>349</v>
      </c>
      <c r="J728" s="1" t="s">
        <v>350</v>
      </c>
      <c r="K728" s="1"/>
      <c r="L728" s="1"/>
      <c r="M728" s="1">
        <v>227</v>
      </c>
    </row>
    <row r="729" spans="2:13" x14ac:dyDescent="0.3">
      <c r="B729" s="1" t="s">
        <v>222</v>
      </c>
      <c r="C729" s="1">
        <v>2014</v>
      </c>
      <c r="D729" s="1">
        <v>2014</v>
      </c>
      <c r="E729" s="1"/>
      <c r="F729" s="1"/>
      <c r="G729" s="1"/>
      <c r="H729" s="1"/>
      <c r="I729" s="1" t="s">
        <v>351</v>
      </c>
      <c r="J729" s="1" t="s">
        <v>352</v>
      </c>
      <c r="K729" s="1"/>
      <c r="L729" s="1"/>
      <c r="M729" s="1">
        <v>228</v>
      </c>
    </row>
    <row r="730" spans="2:13" x14ac:dyDescent="0.3">
      <c r="B730" s="1" t="s">
        <v>222</v>
      </c>
      <c r="C730" s="1">
        <v>2014</v>
      </c>
      <c r="D730" s="1">
        <v>2014</v>
      </c>
      <c r="E730" s="1"/>
      <c r="F730" s="1"/>
      <c r="G730" s="1"/>
      <c r="H730" s="1"/>
      <c r="I730" s="1" t="s">
        <v>353</v>
      </c>
      <c r="J730" s="1" t="s">
        <v>354</v>
      </c>
      <c r="K730" s="1"/>
      <c r="L730" s="1"/>
      <c r="M730" s="1">
        <v>229</v>
      </c>
    </row>
    <row r="731" spans="2:13" x14ac:dyDescent="0.3">
      <c r="B731" s="1" t="s">
        <v>222</v>
      </c>
      <c r="C731" s="1">
        <v>2014</v>
      </c>
      <c r="D731" s="1">
        <v>2014</v>
      </c>
      <c r="E731" s="1"/>
      <c r="F731" s="1"/>
      <c r="G731" s="1"/>
      <c r="H731" s="1"/>
      <c r="I731" s="1" t="s">
        <v>205</v>
      </c>
      <c r="J731" s="1" t="s">
        <v>206</v>
      </c>
      <c r="K731" s="1"/>
      <c r="L731" s="1"/>
      <c r="M731" s="1">
        <v>230</v>
      </c>
    </row>
    <row r="732" spans="2:13" x14ac:dyDescent="0.3">
      <c r="B732" s="1" t="s">
        <v>222</v>
      </c>
      <c r="C732" s="1">
        <v>2014</v>
      </c>
      <c r="D732" s="1">
        <v>2014</v>
      </c>
      <c r="E732" s="1"/>
      <c r="F732" s="1"/>
      <c r="G732" s="1"/>
      <c r="H732" s="1"/>
      <c r="I732" s="1" t="s">
        <v>355</v>
      </c>
      <c r="J732" s="1" t="s">
        <v>356</v>
      </c>
      <c r="K732" s="1"/>
      <c r="L732" s="1"/>
      <c r="M732" s="1">
        <v>231</v>
      </c>
    </row>
    <row r="733" spans="2:13" x14ac:dyDescent="0.3">
      <c r="B733" s="1" t="s">
        <v>222</v>
      </c>
      <c r="C733" s="1">
        <v>2014</v>
      </c>
      <c r="D733" s="1">
        <v>2014</v>
      </c>
      <c r="E733" s="1"/>
      <c r="F733" s="1"/>
      <c r="G733" s="1"/>
      <c r="H733" s="1"/>
      <c r="I733" s="1" t="s">
        <v>357</v>
      </c>
      <c r="J733" s="1" t="s">
        <v>358</v>
      </c>
      <c r="K733" s="1"/>
      <c r="L733" s="1"/>
      <c r="M733" s="1">
        <v>232</v>
      </c>
    </row>
    <row r="734" spans="2:13" x14ac:dyDescent="0.3">
      <c r="B734" s="1" t="s">
        <v>222</v>
      </c>
      <c r="C734" s="1">
        <v>2014</v>
      </c>
      <c r="D734" s="1">
        <v>2014</v>
      </c>
      <c r="E734" s="1"/>
      <c r="F734" s="1"/>
      <c r="G734" s="1"/>
      <c r="H734" s="1"/>
      <c r="I734" s="1" t="s">
        <v>359</v>
      </c>
      <c r="J734" s="1" t="s">
        <v>360</v>
      </c>
      <c r="K734" s="1"/>
      <c r="L734" s="1"/>
      <c r="M734" s="1">
        <v>233</v>
      </c>
    </row>
    <row r="735" spans="2:13" x14ac:dyDescent="0.3">
      <c r="B735" s="1" t="s">
        <v>222</v>
      </c>
      <c r="C735" s="1">
        <v>2014</v>
      </c>
      <c r="D735" s="1">
        <v>2014</v>
      </c>
      <c r="E735" s="1"/>
      <c r="F735" s="1"/>
      <c r="G735" s="1"/>
      <c r="H735" s="1"/>
      <c r="I735" s="1" t="s">
        <v>361</v>
      </c>
      <c r="J735" s="1" t="s">
        <v>362</v>
      </c>
      <c r="K735" s="1"/>
      <c r="L735" s="1"/>
      <c r="M735" s="1">
        <v>234</v>
      </c>
    </row>
    <row r="736" spans="2:13" x14ac:dyDescent="0.3">
      <c r="B736" s="1" t="s">
        <v>222</v>
      </c>
      <c r="C736" s="1">
        <v>2014</v>
      </c>
      <c r="D736" s="1">
        <v>2014</v>
      </c>
      <c r="E736" s="1"/>
      <c r="F736" s="1"/>
      <c r="G736" s="1"/>
      <c r="H736" s="1"/>
      <c r="I736" s="1" t="s">
        <v>363</v>
      </c>
      <c r="J736" s="1" t="s">
        <v>364</v>
      </c>
      <c r="K736" s="1"/>
      <c r="L736" s="1"/>
      <c r="M736" s="1">
        <v>235</v>
      </c>
    </row>
    <row r="737" spans="2:13" x14ac:dyDescent="0.3">
      <c r="B737" s="1" t="s">
        <v>222</v>
      </c>
      <c r="C737" s="1">
        <v>2014</v>
      </c>
      <c r="D737" s="1">
        <v>2014</v>
      </c>
      <c r="E737" s="1"/>
      <c r="F737" s="1"/>
      <c r="G737" s="1"/>
      <c r="H737" s="1"/>
      <c r="I737" s="1" t="s">
        <v>365</v>
      </c>
      <c r="J737" s="1" t="s">
        <v>366</v>
      </c>
      <c r="K737" s="1"/>
      <c r="L737" s="1"/>
      <c r="M737" s="1">
        <v>236</v>
      </c>
    </row>
    <row r="738" spans="2:13" x14ac:dyDescent="0.3">
      <c r="B738" s="1" t="s">
        <v>222</v>
      </c>
      <c r="C738" s="1">
        <v>2014</v>
      </c>
      <c r="D738" s="1">
        <v>2014</v>
      </c>
      <c r="E738" s="1"/>
      <c r="F738" s="1"/>
      <c r="G738" s="1"/>
      <c r="H738" s="1"/>
      <c r="I738" s="1" t="s">
        <v>220</v>
      </c>
      <c r="J738" s="1" t="s">
        <v>221</v>
      </c>
      <c r="K738" s="1"/>
      <c r="L738" s="1"/>
      <c r="M738" s="1">
        <v>237</v>
      </c>
    </row>
    <row r="739" spans="2:13" x14ac:dyDescent="0.3">
      <c r="B739" s="1" t="s">
        <v>222</v>
      </c>
      <c r="C739" s="1">
        <v>2014</v>
      </c>
      <c r="D739" s="1">
        <v>2014</v>
      </c>
      <c r="E739" s="1"/>
      <c r="F739" s="1"/>
      <c r="G739" s="1"/>
      <c r="H739" s="1"/>
      <c r="I739" s="1" t="s">
        <v>367</v>
      </c>
      <c r="J739" s="1" t="s">
        <v>368</v>
      </c>
      <c r="K739" s="1"/>
      <c r="L739" s="1"/>
      <c r="M739" s="1">
        <v>238</v>
      </c>
    </row>
    <row r="740" spans="2:13" x14ac:dyDescent="0.3">
      <c r="B740" s="1" t="s">
        <v>222</v>
      </c>
      <c r="C740" s="1">
        <v>2014</v>
      </c>
      <c r="D740" s="1">
        <v>2014</v>
      </c>
      <c r="E740" s="1"/>
      <c r="F740" s="1"/>
      <c r="G740" s="1"/>
      <c r="H740" s="1"/>
      <c r="I740" s="1" t="s">
        <v>369</v>
      </c>
      <c r="J740" s="1" t="s">
        <v>370</v>
      </c>
      <c r="K740" s="1"/>
      <c r="L740" s="1"/>
      <c r="M740" s="1">
        <v>239</v>
      </c>
    </row>
    <row r="741" spans="2:13" x14ac:dyDescent="0.3">
      <c r="B741" s="1" t="s">
        <v>222</v>
      </c>
      <c r="C741" s="1">
        <v>2014</v>
      </c>
      <c r="D741" s="1">
        <v>2014</v>
      </c>
      <c r="E741" s="1"/>
      <c r="F741" s="1"/>
      <c r="G741" s="1"/>
      <c r="H741" s="1"/>
      <c r="I741" s="1" t="s">
        <v>371</v>
      </c>
      <c r="J741" s="1" t="s">
        <v>372</v>
      </c>
      <c r="K741" s="1"/>
      <c r="L741" s="1"/>
      <c r="M741" s="1">
        <v>240</v>
      </c>
    </row>
    <row r="742" spans="2:13" x14ac:dyDescent="0.3">
      <c r="B742" s="1" t="s">
        <v>222</v>
      </c>
      <c r="C742" s="1">
        <v>2014</v>
      </c>
      <c r="D742" s="1">
        <v>2014</v>
      </c>
      <c r="E742" s="1"/>
      <c r="F742" s="1"/>
      <c r="G742" s="1"/>
      <c r="H742" s="1"/>
      <c r="I742" s="1" t="s">
        <v>373</v>
      </c>
      <c r="J742" s="1" t="s">
        <v>374</v>
      </c>
      <c r="K742" s="1"/>
      <c r="L742" s="1"/>
      <c r="M742" s="1">
        <v>241</v>
      </c>
    </row>
    <row r="743" spans="2:13" x14ac:dyDescent="0.3">
      <c r="B743" s="1" t="s">
        <v>222</v>
      </c>
      <c r="C743" s="1">
        <v>2014</v>
      </c>
      <c r="D743" s="1">
        <v>2014</v>
      </c>
      <c r="E743" s="1"/>
      <c r="F743" s="1"/>
      <c r="G743" s="1"/>
      <c r="H743" s="1"/>
      <c r="I743" s="1" t="s">
        <v>213</v>
      </c>
      <c r="J743" s="1" t="s">
        <v>214</v>
      </c>
      <c r="K743" s="1"/>
      <c r="L743" s="1"/>
      <c r="M743" s="1">
        <v>242</v>
      </c>
    </row>
    <row r="744" spans="2:13" x14ac:dyDescent="0.3">
      <c r="B744" s="1" t="s">
        <v>222</v>
      </c>
      <c r="C744" s="1">
        <v>2014</v>
      </c>
      <c r="D744" s="1">
        <v>2014</v>
      </c>
      <c r="E744" s="1"/>
      <c r="F744" s="1"/>
      <c r="G744" s="1"/>
      <c r="H744" s="1"/>
      <c r="I744" s="1" t="s">
        <v>375</v>
      </c>
      <c r="J744" s="1" t="s">
        <v>376</v>
      </c>
      <c r="K744" s="1"/>
      <c r="L744" s="1"/>
      <c r="M744" s="1">
        <v>243</v>
      </c>
    </row>
    <row r="745" spans="2:13" x14ac:dyDescent="0.3">
      <c r="B745" s="1" t="s">
        <v>222</v>
      </c>
      <c r="C745" s="1">
        <v>2014</v>
      </c>
      <c r="D745" s="1">
        <v>2014</v>
      </c>
      <c r="E745" s="1"/>
      <c r="F745" s="1"/>
      <c r="G745" s="1"/>
      <c r="H745" s="1"/>
      <c r="I745" s="1" t="s">
        <v>175</v>
      </c>
      <c r="J745" s="1" t="s">
        <v>176</v>
      </c>
      <c r="K745" s="1"/>
      <c r="L745" s="1"/>
      <c r="M745" s="1">
        <v>244</v>
      </c>
    </row>
    <row r="746" spans="2:13" x14ac:dyDescent="0.3">
      <c r="B746" s="1" t="s">
        <v>222</v>
      </c>
      <c r="C746" s="1">
        <v>2014</v>
      </c>
      <c r="D746" s="1">
        <v>2014</v>
      </c>
      <c r="E746" s="1"/>
      <c r="F746" s="1"/>
      <c r="G746" s="1"/>
      <c r="H746" s="1"/>
      <c r="I746" s="1" t="s">
        <v>203</v>
      </c>
      <c r="J746" s="1" t="s">
        <v>204</v>
      </c>
      <c r="K746" s="1"/>
      <c r="L746" s="1"/>
      <c r="M746" s="1">
        <v>245</v>
      </c>
    </row>
    <row r="747" spans="2:13" x14ac:dyDescent="0.3">
      <c r="B747" s="1" t="s">
        <v>222</v>
      </c>
      <c r="C747" s="1">
        <v>2014</v>
      </c>
      <c r="D747" s="1">
        <v>2014</v>
      </c>
      <c r="E747" s="1"/>
      <c r="F747" s="1"/>
      <c r="G747" s="1"/>
      <c r="H747" s="1"/>
      <c r="I747" s="1" t="s">
        <v>199</v>
      </c>
      <c r="J747" s="1" t="s">
        <v>200</v>
      </c>
      <c r="K747" s="1"/>
      <c r="L747" s="1"/>
      <c r="M747" s="1">
        <v>246</v>
      </c>
    </row>
    <row r="748" spans="2:13" x14ac:dyDescent="0.3">
      <c r="B748" s="1" t="s">
        <v>222</v>
      </c>
      <c r="C748" s="1">
        <v>2014</v>
      </c>
      <c r="D748" s="1">
        <v>2014</v>
      </c>
      <c r="E748" s="1"/>
      <c r="F748" s="1"/>
      <c r="G748" s="1"/>
      <c r="H748" s="1"/>
      <c r="I748" s="1" t="s">
        <v>201</v>
      </c>
      <c r="J748" s="1" t="s">
        <v>202</v>
      </c>
      <c r="K748" s="1"/>
      <c r="L748" s="1"/>
      <c r="M748" s="1">
        <v>247</v>
      </c>
    </row>
    <row r="749" spans="2:13" x14ac:dyDescent="0.3">
      <c r="B749" s="1" t="s">
        <v>222</v>
      </c>
      <c r="C749" s="1">
        <v>2014</v>
      </c>
      <c r="D749" s="1">
        <v>2014</v>
      </c>
      <c r="E749" s="1"/>
      <c r="F749" s="1"/>
      <c r="G749" s="1"/>
      <c r="H749" s="1"/>
      <c r="I749" s="1" t="s">
        <v>181</v>
      </c>
      <c r="J749" s="1" t="s">
        <v>182</v>
      </c>
      <c r="K749" s="1"/>
      <c r="L749" s="1"/>
      <c r="M749" s="1">
        <v>248</v>
      </c>
    </row>
    <row r="750" spans="2:13" x14ac:dyDescent="0.3">
      <c r="B750" s="1" t="s">
        <v>222</v>
      </c>
      <c r="C750" s="1">
        <v>2014</v>
      </c>
      <c r="D750" s="1">
        <v>2014</v>
      </c>
      <c r="E750" s="1"/>
      <c r="F750" s="1"/>
      <c r="G750" s="1"/>
      <c r="H750" s="1"/>
      <c r="I750" s="1" t="s">
        <v>197</v>
      </c>
      <c r="J750" s="1" t="s">
        <v>198</v>
      </c>
      <c r="K750" s="1"/>
      <c r="L750" s="1"/>
      <c r="M750" s="1">
        <v>249</v>
      </c>
    </row>
    <row r="751" spans="2:13" x14ac:dyDescent="0.3">
      <c r="B751" s="1" t="s">
        <v>222</v>
      </c>
      <c r="C751" s="1">
        <v>2014</v>
      </c>
      <c r="D751" s="1">
        <v>2014</v>
      </c>
      <c r="E751" s="1"/>
      <c r="F751" s="1"/>
      <c r="G751" s="1"/>
      <c r="H751" s="1"/>
      <c r="I751" s="1" t="s">
        <v>207</v>
      </c>
      <c r="J751" s="1" t="s">
        <v>208</v>
      </c>
      <c r="K751" s="1"/>
      <c r="L751" s="1"/>
      <c r="M751" s="1">
        <v>250</v>
      </c>
    </row>
    <row r="752" spans="2:13" x14ac:dyDescent="0.3">
      <c r="B752" s="1" t="s">
        <v>222</v>
      </c>
      <c r="C752" s="1">
        <v>2014</v>
      </c>
      <c r="D752" s="1">
        <v>2014</v>
      </c>
      <c r="E752" s="1"/>
      <c r="F752" s="1"/>
      <c r="G752" s="1"/>
      <c r="H752" s="1"/>
      <c r="I752" s="1" t="s">
        <v>377</v>
      </c>
      <c r="J752" s="1" t="s">
        <v>378</v>
      </c>
      <c r="K752" s="1"/>
      <c r="L752" s="1"/>
      <c r="M752" s="1">
        <v>251</v>
      </c>
    </row>
    <row r="753" spans="2:13" x14ac:dyDescent="0.3">
      <c r="B753" s="1" t="s">
        <v>222</v>
      </c>
      <c r="C753" s="1">
        <v>2014</v>
      </c>
      <c r="D753" s="1">
        <v>2014</v>
      </c>
      <c r="E753" s="1"/>
      <c r="F753" s="1"/>
      <c r="G753" s="1"/>
      <c r="H753" s="1"/>
      <c r="I753" s="1" t="s">
        <v>218</v>
      </c>
      <c r="J753" s="1" t="s">
        <v>219</v>
      </c>
      <c r="K753" s="1"/>
      <c r="L753" s="1"/>
      <c r="M753" s="1">
        <v>252</v>
      </c>
    </row>
    <row r="754" spans="2:13" x14ac:dyDescent="0.3">
      <c r="B754" s="1" t="s">
        <v>222</v>
      </c>
      <c r="C754" s="1">
        <v>2014</v>
      </c>
      <c r="D754" s="1">
        <v>2014</v>
      </c>
      <c r="E754" s="1"/>
      <c r="F754" s="1"/>
      <c r="G754" s="1"/>
      <c r="H754" s="1"/>
      <c r="I754" s="1" t="s">
        <v>177</v>
      </c>
      <c r="J754" s="1" t="s">
        <v>178</v>
      </c>
      <c r="K754" s="1"/>
      <c r="L754" s="1"/>
      <c r="M754" s="1">
        <v>253</v>
      </c>
    </row>
    <row r="755" spans="2:13" x14ac:dyDescent="0.3">
      <c r="B755" s="1" t="s">
        <v>222</v>
      </c>
      <c r="C755" s="1">
        <v>2015</v>
      </c>
      <c r="D755" s="1">
        <v>2015</v>
      </c>
      <c r="E755" s="1"/>
      <c r="F755" s="1"/>
      <c r="G755" s="1"/>
      <c r="H755" s="1"/>
      <c r="I755" s="1" t="s">
        <v>163</v>
      </c>
      <c r="J755" s="1" t="s">
        <v>164</v>
      </c>
      <c r="K755" s="1"/>
      <c r="L755" s="1"/>
      <c r="M755" s="1">
        <v>1</v>
      </c>
    </row>
    <row r="756" spans="2:13" x14ac:dyDescent="0.3">
      <c r="B756" s="1" t="s">
        <v>222</v>
      </c>
      <c r="C756" s="1">
        <v>2015</v>
      </c>
      <c r="D756" s="1">
        <v>2015</v>
      </c>
      <c r="E756" s="1"/>
      <c r="F756" s="1"/>
      <c r="G756" s="1"/>
      <c r="H756" s="1"/>
      <c r="I756" s="1" t="s">
        <v>183</v>
      </c>
      <c r="J756" s="1" t="s">
        <v>184</v>
      </c>
      <c r="K756" s="1"/>
      <c r="L756" s="1"/>
      <c r="M756" s="1">
        <v>2</v>
      </c>
    </row>
    <row r="757" spans="2:13" x14ac:dyDescent="0.3">
      <c r="B757" s="1" t="s">
        <v>222</v>
      </c>
      <c r="C757" s="1">
        <v>2015</v>
      </c>
      <c r="D757" s="1">
        <v>2015</v>
      </c>
      <c r="E757" s="1"/>
      <c r="F757" s="1"/>
      <c r="G757" s="1"/>
      <c r="H757" s="1"/>
      <c r="I757" s="1" t="s">
        <v>216</v>
      </c>
      <c r="J757" s="1" t="s">
        <v>217</v>
      </c>
      <c r="K757" s="1"/>
      <c r="L757" s="1"/>
      <c r="M757" s="1">
        <v>3</v>
      </c>
    </row>
    <row r="758" spans="2:13" x14ac:dyDescent="0.3">
      <c r="B758" s="1" t="s">
        <v>222</v>
      </c>
      <c r="C758" s="1">
        <v>2015</v>
      </c>
      <c r="D758" s="1">
        <v>2015</v>
      </c>
      <c r="E758" s="1"/>
      <c r="F758" s="1"/>
      <c r="G758" s="1"/>
      <c r="H758" s="1"/>
      <c r="I758" s="1" t="s">
        <v>167</v>
      </c>
      <c r="J758" s="1" t="s">
        <v>168</v>
      </c>
      <c r="K758" s="1"/>
      <c r="L758" s="1"/>
      <c r="M758" s="1">
        <v>4</v>
      </c>
    </row>
    <row r="759" spans="2:13" x14ac:dyDescent="0.3">
      <c r="B759" s="1" t="s">
        <v>222</v>
      </c>
      <c r="C759" s="1">
        <v>2015</v>
      </c>
      <c r="D759" s="1">
        <v>2015</v>
      </c>
      <c r="E759" s="1"/>
      <c r="F759" s="1"/>
      <c r="G759" s="1"/>
      <c r="H759" s="1"/>
      <c r="I759" s="1" t="s">
        <v>223</v>
      </c>
      <c r="J759" s="1" t="s">
        <v>224</v>
      </c>
      <c r="K759" s="1"/>
      <c r="L759" s="1"/>
      <c r="M759" s="1">
        <v>5</v>
      </c>
    </row>
    <row r="760" spans="2:13" x14ac:dyDescent="0.3">
      <c r="B760" s="1" t="s">
        <v>222</v>
      </c>
      <c r="C760" s="1">
        <v>2015</v>
      </c>
      <c r="D760" s="1">
        <v>2015</v>
      </c>
      <c r="E760" s="1"/>
      <c r="F760" s="1"/>
      <c r="G760" s="1"/>
      <c r="H760" s="1"/>
      <c r="I760" s="1" t="s">
        <v>169</v>
      </c>
      <c r="J760" s="1" t="s">
        <v>170</v>
      </c>
      <c r="K760" s="1"/>
      <c r="L760" s="1"/>
      <c r="M760" s="1">
        <v>6</v>
      </c>
    </row>
    <row r="761" spans="2:13" x14ac:dyDescent="0.3">
      <c r="B761" s="1" t="s">
        <v>222</v>
      </c>
      <c r="C761" s="1">
        <v>2015</v>
      </c>
      <c r="D761" s="1">
        <v>2015</v>
      </c>
      <c r="E761" s="1"/>
      <c r="F761" s="1"/>
      <c r="G761" s="1"/>
      <c r="H761" s="1"/>
      <c r="I761" s="1" t="s">
        <v>171</v>
      </c>
      <c r="J761" s="1" t="s">
        <v>172</v>
      </c>
      <c r="K761" s="1"/>
      <c r="L761" s="1"/>
      <c r="M761" s="1">
        <v>7</v>
      </c>
    </row>
    <row r="762" spans="2:13" x14ac:dyDescent="0.3">
      <c r="B762" s="1" t="s">
        <v>222</v>
      </c>
      <c r="C762" s="1">
        <v>2015</v>
      </c>
      <c r="D762" s="1">
        <v>2015</v>
      </c>
      <c r="E762" s="1"/>
      <c r="F762" s="1"/>
      <c r="G762" s="1"/>
      <c r="H762" s="1"/>
      <c r="I762" s="1" t="s">
        <v>225</v>
      </c>
      <c r="J762" s="1" t="s">
        <v>226</v>
      </c>
      <c r="K762" s="1"/>
      <c r="L762" s="1"/>
      <c r="M762" s="1">
        <v>8</v>
      </c>
    </row>
    <row r="763" spans="2:13" x14ac:dyDescent="0.3">
      <c r="B763" s="1" t="s">
        <v>222</v>
      </c>
      <c r="C763" s="1">
        <v>2015</v>
      </c>
      <c r="D763" s="1">
        <v>2015</v>
      </c>
      <c r="E763" s="1"/>
      <c r="F763" s="1"/>
      <c r="G763" s="1"/>
      <c r="H763" s="1"/>
      <c r="I763" s="1" t="s">
        <v>227</v>
      </c>
      <c r="J763" s="1" t="s">
        <v>228</v>
      </c>
      <c r="K763" s="1"/>
      <c r="L763" s="1"/>
      <c r="M763" s="1">
        <v>9</v>
      </c>
    </row>
    <row r="764" spans="2:13" x14ac:dyDescent="0.3">
      <c r="B764" s="1" t="s">
        <v>222</v>
      </c>
      <c r="C764" s="1">
        <v>2015</v>
      </c>
      <c r="D764" s="1">
        <v>2015</v>
      </c>
      <c r="E764" s="1"/>
      <c r="F764" s="1"/>
      <c r="G764" s="1"/>
      <c r="H764" s="1"/>
      <c r="I764" s="1" t="s">
        <v>152</v>
      </c>
      <c r="J764" s="1" t="s">
        <v>153</v>
      </c>
      <c r="K764" s="1"/>
      <c r="L764" s="1"/>
      <c r="M764" s="1">
        <v>10</v>
      </c>
    </row>
    <row r="765" spans="2:13" x14ac:dyDescent="0.3">
      <c r="B765" s="1" t="s">
        <v>222</v>
      </c>
      <c r="C765" s="1">
        <v>2015</v>
      </c>
      <c r="D765" s="1">
        <v>2015</v>
      </c>
      <c r="E765" s="1"/>
      <c r="F765" s="1"/>
      <c r="G765" s="1"/>
      <c r="H765" s="1"/>
      <c r="I765" s="1" t="s">
        <v>229</v>
      </c>
      <c r="J765" s="1" t="s">
        <v>230</v>
      </c>
      <c r="K765" s="1"/>
      <c r="L765" s="1"/>
      <c r="M765" s="1">
        <v>11</v>
      </c>
    </row>
    <row r="766" spans="2:13" x14ac:dyDescent="0.3">
      <c r="B766" s="1" t="s">
        <v>222</v>
      </c>
      <c r="C766" s="1">
        <v>2015</v>
      </c>
      <c r="D766" s="1">
        <v>2015</v>
      </c>
      <c r="E766" s="1"/>
      <c r="F766" s="1"/>
      <c r="G766" s="1"/>
      <c r="H766" s="1"/>
      <c r="I766" s="1" t="s">
        <v>231</v>
      </c>
      <c r="J766" s="1" t="s">
        <v>232</v>
      </c>
      <c r="K766" s="1"/>
      <c r="L766" s="1"/>
      <c r="M766" s="1">
        <v>12</v>
      </c>
    </row>
    <row r="767" spans="2:13" x14ac:dyDescent="0.3">
      <c r="B767" s="1" t="s">
        <v>222</v>
      </c>
      <c r="C767" s="1">
        <v>2015</v>
      </c>
      <c r="D767" s="1">
        <v>2015</v>
      </c>
      <c r="E767" s="1"/>
      <c r="F767" s="1"/>
      <c r="G767" s="1"/>
      <c r="H767" s="1"/>
      <c r="I767" s="1" t="s">
        <v>233</v>
      </c>
      <c r="J767" s="1" t="s">
        <v>234</v>
      </c>
      <c r="K767" s="1"/>
      <c r="L767" s="1"/>
      <c r="M767" s="1">
        <v>13</v>
      </c>
    </row>
    <row r="768" spans="2:13" x14ac:dyDescent="0.3">
      <c r="B768" s="1" t="s">
        <v>222</v>
      </c>
      <c r="C768" s="1">
        <v>2015</v>
      </c>
      <c r="D768" s="1">
        <v>2015</v>
      </c>
      <c r="E768" s="1"/>
      <c r="F768" s="1"/>
      <c r="G768" s="1"/>
      <c r="H768" s="1"/>
      <c r="I768" s="1" t="s">
        <v>235</v>
      </c>
      <c r="J768" s="1" t="s">
        <v>236</v>
      </c>
      <c r="K768" s="1"/>
      <c r="L768" s="1"/>
      <c r="M768" s="1">
        <v>14</v>
      </c>
    </row>
    <row r="769" spans="2:13" x14ac:dyDescent="0.3">
      <c r="B769" s="1" t="s">
        <v>222</v>
      </c>
      <c r="C769" s="1">
        <v>2015</v>
      </c>
      <c r="D769" s="1">
        <v>2015</v>
      </c>
      <c r="E769" s="1"/>
      <c r="F769" s="1"/>
      <c r="G769" s="1"/>
      <c r="H769" s="1"/>
      <c r="I769" s="1" t="s">
        <v>237</v>
      </c>
      <c r="J769" s="1" t="s">
        <v>238</v>
      </c>
      <c r="K769" s="1"/>
      <c r="L769" s="1"/>
      <c r="M769" s="1">
        <v>15</v>
      </c>
    </row>
    <row r="770" spans="2:13" x14ac:dyDescent="0.3">
      <c r="B770" s="1" t="s">
        <v>222</v>
      </c>
      <c r="C770" s="1">
        <v>2015</v>
      </c>
      <c r="D770" s="1">
        <v>2015</v>
      </c>
      <c r="E770" s="1"/>
      <c r="F770" s="1"/>
      <c r="G770" s="1"/>
      <c r="H770" s="1"/>
      <c r="I770" s="1" t="s">
        <v>239</v>
      </c>
      <c r="J770" s="1" t="s">
        <v>240</v>
      </c>
      <c r="K770" s="1"/>
      <c r="L770" s="1"/>
      <c r="M770" s="1">
        <v>16</v>
      </c>
    </row>
    <row r="771" spans="2:13" x14ac:dyDescent="0.3">
      <c r="B771" s="1" t="s">
        <v>222</v>
      </c>
      <c r="C771" s="1">
        <v>2015</v>
      </c>
      <c r="D771" s="1">
        <v>2015</v>
      </c>
      <c r="E771" s="1"/>
      <c r="F771" s="1"/>
      <c r="G771" s="1"/>
      <c r="H771" s="1"/>
      <c r="I771" s="1" t="s">
        <v>241</v>
      </c>
      <c r="J771" s="1" t="s">
        <v>242</v>
      </c>
      <c r="K771" s="1"/>
      <c r="L771" s="1"/>
      <c r="M771" s="1">
        <v>17</v>
      </c>
    </row>
    <row r="772" spans="2:13" x14ac:dyDescent="0.3">
      <c r="B772" s="1" t="s">
        <v>222</v>
      </c>
      <c r="C772" s="1">
        <v>2015</v>
      </c>
      <c r="D772" s="1">
        <v>2015</v>
      </c>
      <c r="E772" s="1"/>
      <c r="F772" s="1"/>
      <c r="G772" s="1"/>
      <c r="H772" s="1"/>
      <c r="I772" s="1" t="s">
        <v>243</v>
      </c>
      <c r="J772" s="1" t="s">
        <v>244</v>
      </c>
      <c r="K772" s="1"/>
      <c r="L772" s="1"/>
      <c r="M772" s="1">
        <v>18</v>
      </c>
    </row>
    <row r="773" spans="2:13" x14ac:dyDescent="0.3">
      <c r="B773" s="1" t="s">
        <v>222</v>
      </c>
      <c r="C773" s="1">
        <v>2015</v>
      </c>
      <c r="D773" s="1">
        <v>2015</v>
      </c>
      <c r="E773" s="1"/>
      <c r="F773" s="1"/>
      <c r="G773" s="1"/>
      <c r="H773" s="1"/>
      <c r="I773" s="1" t="s">
        <v>245</v>
      </c>
      <c r="J773" s="1" t="s">
        <v>246</v>
      </c>
      <c r="K773" s="1"/>
      <c r="L773" s="1"/>
      <c r="M773" s="1">
        <v>19</v>
      </c>
    </row>
    <row r="774" spans="2:13" x14ac:dyDescent="0.3">
      <c r="B774" s="1" t="s">
        <v>222</v>
      </c>
      <c r="C774" s="1">
        <v>2015</v>
      </c>
      <c r="D774" s="1">
        <v>2015</v>
      </c>
      <c r="E774" s="1"/>
      <c r="F774" s="1"/>
      <c r="G774" s="1"/>
      <c r="H774" s="1"/>
      <c r="I774" s="1" t="s">
        <v>247</v>
      </c>
      <c r="J774" s="1" t="s">
        <v>248</v>
      </c>
      <c r="K774" s="1"/>
      <c r="L774" s="1"/>
      <c r="M774" s="1">
        <v>20</v>
      </c>
    </row>
    <row r="775" spans="2:13" x14ac:dyDescent="0.3">
      <c r="B775" s="1" t="s">
        <v>222</v>
      </c>
      <c r="C775" s="1">
        <v>2015</v>
      </c>
      <c r="D775" s="1">
        <v>2015</v>
      </c>
      <c r="E775" s="1"/>
      <c r="F775" s="1"/>
      <c r="G775" s="1"/>
      <c r="H775" s="1"/>
      <c r="I775" s="1" t="s">
        <v>249</v>
      </c>
      <c r="J775" s="1" t="s">
        <v>250</v>
      </c>
      <c r="K775" s="1"/>
      <c r="L775" s="1"/>
      <c r="M775" s="1">
        <v>21</v>
      </c>
    </row>
    <row r="776" spans="2:13" x14ac:dyDescent="0.3">
      <c r="B776" s="1" t="s">
        <v>222</v>
      </c>
      <c r="C776" s="1">
        <v>2015</v>
      </c>
      <c r="D776" s="1">
        <v>2015</v>
      </c>
      <c r="E776" s="1"/>
      <c r="F776" s="1"/>
      <c r="G776" s="1"/>
      <c r="H776" s="1"/>
      <c r="I776" s="1" t="s">
        <v>251</v>
      </c>
      <c r="J776" s="1" t="s">
        <v>252</v>
      </c>
      <c r="K776" s="1"/>
      <c r="L776" s="1"/>
      <c r="M776" s="1">
        <v>22</v>
      </c>
    </row>
    <row r="777" spans="2:13" x14ac:dyDescent="0.3">
      <c r="B777" s="1" t="s">
        <v>222</v>
      </c>
      <c r="C777" s="1">
        <v>2015</v>
      </c>
      <c r="D777" s="1">
        <v>2015</v>
      </c>
      <c r="E777" s="1"/>
      <c r="F777" s="1"/>
      <c r="G777" s="1"/>
      <c r="H777" s="1"/>
      <c r="I777" s="1" t="s">
        <v>253</v>
      </c>
      <c r="J777" s="1" t="s">
        <v>254</v>
      </c>
      <c r="K777" s="1"/>
      <c r="L777" s="1"/>
      <c r="M777" s="1">
        <v>23</v>
      </c>
    </row>
    <row r="778" spans="2:13" x14ac:dyDescent="0.3">
      <c r="B778" s="1" t="s">
        <v>222</v>
      </c>
      <c r="C778" s="1">
        <v>2015</v>
      </c>
      <c r="D778" s="1">
        <v>2015</v>
      </c>
      <c r="E778" s="1"/>
      <c r="F778" s="1"/>
      <c r="G778" s="1"/>
      <c r="H778" s="1"/>
      <c r="I778" s="1" t="s">
        <v>255</v>
      </c>
      <c r="J778" s="1" t="s">
        <v>256</v>
      </c>
      <c r="K778" s="1"/>
      <c r="L778" s="1"/>
      <c r="M778" s="1">
        <v>24</v>
      </c>
    </row>
    <row r="779" spans="2:13" x14ac:dyDescent="0.3">
      <c r="B779" s="1" t="s">
        <v>222</v>
      </c>
      <c r="C779" s="1">
        <v>2015</v>
      </c>
      <c r="D779" s="1">
        <v>2015</v>
      </c>
      <c r="E779" s="1"/>
      <c r="F779" s="1"/>
      <c r="G779" s="1"/>
      <c r="H779" s="1"/>
      <c r="I779" s="1" t="s">
        <v>257</v>
      </c>
      <c r="J779" s="1" t="s">
        <v>258</v>
      </c>
      <c r="K779" s="1"/>
      <c r="L779" s="1"/>
      <c r="M779" s="1">
        <v>25</v>
      </c>
    </row>
    <row r="780" spans="2:13" x14ac:dyDescent="0.3">
      <c r="B780" s="1" t="s">
        <v>222</v>
      </c>
      <c r="C780" s="1">
        <v>2015</v>
      </c>
      <c r="D780" s="1">
        <v>2015</v>
      </c>
      <c r="E780" s="1"/>
      <c r="F780" s="1"/>
      <c r="G780" s="1"/>
      <c r="H780" s="1"/>
      <c r="I780" s="1" t="s">
        <v>259</v>
      </c>
      <c r="J780" s="1" t="s">
        <v>260</v>
      </c>
      <c r="K780" s="1"/>
      <c r="L780" s="1"/>
      <c r="M780" s="1">
        <v>26</v>
      </c>
    </row>
    <row r="781" spans="2:13" x14ac:dyDescent="0.3">
      <c r="B781" s="1" t="s">
        <v>222</v>
      </c>
      <c r="C781" s="1">
        <v>2015</v>
      </c>
      <c r="D781" s="1">
        <v>2015</v>
      </c>
      <c r="E781" s="1"/>
      <c r="F781" s="1"/>
      <c r="G781" s="1"/>
      <c r="H781" s="1"/>
      <c r="I781" s="1" t="s">
        <v>261</v>
      </c>
      <c r="J781" s="1" t="s">
        <v>262</v>
      </c>
      <c r="K781" s="1"/>
      <c r="L781" s="1"/>
      <c r="M781" s="1">
        <v>27</v>
      </c>
    </row>
    <row r="782" spans="2:13" x14ac:dyDescent="0.3">
      <c r="B782" s="1" t="s">
        <v>222</v>
      </c>
      <c r="C782" s="1">
        <v>2015</v>
      </c>
      <c r="D782" s="1">
        <v>2015</v>
      </c>
      <c r="E782" s="1"/>
      <c r="F782" s="1"/>
      <c r="G782" s="1"/>
      <c r="H782" s="1"/>
      <c r="I782" s="1" t="s">
        <v>263</v>
      </c>
      <c r="J782" s="1" t="s">
        <v>264</v>
      </c>
      <c r="K782" s="1"/>
      <c r="L782" s="1"/>
      <c r="M782" s="1">
        <v>28</v>
      </c>
    </row>
    <row r="783" spans="2:13" x14ac:dyDescent="0.3">
      <c r="B783" s="1" t="s">
        <v>222</v>
      </c>
      <c r="C783" s="1">
        <v>2015</v>
      </c>
      <c r="D783" s="1">
        <v>2015</v>
      </c>
      <c r="E783" s="1"/>
      <c r="F783" s="1"/>
      <c r="G783" s="1"/>
      <c r="H783" s="1"/>
      <c r="I783" s="1" t="s">
        <v>161</v>
      </c>
      <c r="J783" s="1" t="s">
        <v>162</v>
      </c>
      <c r="K783" s="1"/>
      <c r="L783" s="1"/>
      <c r="M783" s="1">
        <v>29</v>
      </c>
    </row>
    <row r="784" spans="2:13" x14ac:dyDescent="0.3">
      <c r="B784" s="1" t="s">
        <v>222</v>
      </c>
      <c r="C784" s="1">
        <v>2015</v>
      </c>
      <c r="D784" s="1">
        <v>2015</v>
      </c>
      <c r="E784" s="1"/>
      <c r="F784" s="1"/>
      <c r="G784" s="1"/>
      <c r="H784" s="1"/>
      <c r="I784" s="1" t="s">
        <v>265</v>
      </c>
      <c r="J784" s="1" t="s">
        <v>266</v>
      </c>
      <c r="K784" s="1"/>
      <c r="L784" s="1"/>
      <c r="M784" s="1">
        <v>30</v>
      </c>
    </row>
    <row r="785" spans="2:13" x14ac:dyDescent="0.3">
      <c r="B785" s="1" t="s">
        <v>222</v>
      </c>
      <c r="C785" s="1">
        <v>2015</v>
      </c>
      <c r="D785" s="1">
        <v>2015</v>
      </c>
      <c r="E785" s="1"/>
      <c r="F785" s="1"/>
      <c r="G785" s="1"/>
      <c r="H785" s="1"/>
      <c r="I785" s="1" t="s">
        <v>267</v>
      </c>
      <c r="J785" s="1" t="s">
        <v>268</v>
      </c>
      <c r="K785" s="1"/>
      <c r="L785" s="1"/>
      <c r="M785" s="1">
        <v>31</v>
      </c>
    </row>
    <row r="786" spans="2:13" x14ac:dyDescent="0.3">
      <c r="B786" s="1" t="s">
        <v>222</v>
      </c>
      <c r="C786" s="1">
        <v>2015</v>
      </c>
      <c r="D786" s="1">
        <v>2015</v>
      </c>
      <c r="E786" s="1"/>
      <c r="F786" s="1"/>
      <c r="G786" s="1"/>
      <c r="H786" s="1"/>
      <c r="I786" s="1" t="s">
        <v>269</v>
      </c>
      <c r="J786" s="1" t="s">
        <v>270</v>
      </c>
      <c r="K786" s="1"/>
      <c r="L786" s="1"/>
      <c r="M786" s="1">
        <v>32</v>
      </c>
    </row>
    <row r="787" spans="2:13" x14ac:dyDescent="0.3">
      <c r="B787" s="1" t="s">
        <v>222</v>
      </c>
      <c r="C787" s="1">
        <v>2015</v>
      </c>
      <c r="D787" s="1">
        <v>2015</v>
      </c>
      <c r="E787" s="1"/>
      <c r="F787" s="1"/>
      <c r="G787" s="1"/>
      <c r="H787" s="1"/>
      <c r="I787" s="1" t="s">
        <v>271</v>
      </c>
      <c r="J787" s="1" t="s">
        <v>272</v>
      </c>
      <c r="K787" s="1"/>
      <c r="L787" s="1"/>
      <c r="M787" s="1">
        <v>33</v>
      </c>
    </row>
    <row r="788" spans="2:13" x14ac:dyDescent="0.3">
      <c r="B788" s="1" t="s">
        <v>222</v>
      </c>
      <c r="C788" s="1">
        <v>2015</v>
      </c>
      <c r="D788" s="1">
        <v>2015</v>
      </c>
      <c r="E788" s="1"/>
      <c r="F788" s="1"/>
      <c r="G788" s="1"/>
      <c r="H788" s="1"/>
      <c r="I788" s="1" t="s">
        <v>273</v>
      </c>
      <c r="J788" s="1" t="s">
        <v>274</v>
      </c>
      <c r="K788" s="1"/>
      <c r="L788" s="1"/>
      <c r="M788" s="1">
        <v>34</v>
      </c>
    </row>
    <row r="789" spans="2:13" x14ac:dyDescent="0.3">
      <c r="B789" s="1" t="s">
        <v>222</v>
      </c>
      <c r="C789" s="1">
        <v>2015</v>
      </c>
      <c r="D789" s="1">
        <v>2015</v>
      </c>
      <c r="E789" s="1"/>
      <c r="F789" s="1"/>
      <c r="G789" s="1"/>
      <c r="H789" s="1"/>
      <c r="I789" s="1" t="s">
        <v>275</v>
      </c>
      <c r="J789" s="1" t="s">
        <v>276</v>
      </c>
      <c r="K789" s="1"/>
      <c r="L789" s="1"/>
      <c r="M789" s="1">
        <v>35</v>
      </c>
    </row>
    <row r="790" spans="2:13" x14ac:dyDescent="0.3">
      <c r="B790" s="1" t="s">
        <v>222</v>
      </c>
      <c r="C790" s="1">
        <v>2015</v>
      </c>
      <c r="D790" s="1">
        <v>2015</v>
      </c>
      <c r="E790" s="1"/>
      <c r="F790" s="1"/>
      <c r="G790" s="1"/>
      <c r="H790" s="1"/>
      <c r="I790" s="1" t="s">
        <v>277</v>
      </c>
      <c r="J790" s="1" t="s">
        <v>278</v>
      </c>
      <c r="K790" s="1"/>
      <c r="L790" s="1"/>
      <c r="M790" s="1">
        <v>36</v>
      </c>
    </row>
    <row r="791" spans="2:13" x14ac:dyDescent="0.3">
      <c r="B791" s="1" t="s">
        <v>222</v>
      </c>
      <c r="C791" s="1">
        <v>2015</v>
      </c>
      <c r="D791" s="1">
        <v>2015</v>
      </c>
      <c r="E791" s="1"/>
      <c r="F791" s="1"/>
      <c r="G791" s="1"/>
      <c r="H791" s="1"/>
      <c r="I791" s="1" t="s">
        <v>279</v>
      </c>
      <c r="J791" s="1" t="s">
        <v>280</v>
      </c>
      <c r="K791" s="1"/>
      <c r="L791" s="1"/>
      <c r="M791" s="1">
        <v>37</v>
      </c>
    </row>
    <row r="792" spans="2:13" x14ac:dyDescent="0.3">
      <c r="B792" s="1" t="s">
        <v>222</v>
      </c>
      <c r="C792" s="1">
        <v>2015</v>
      </c>
      <c r="D792" s="1">
        <v>2015</v>
      </c>
      <c r="E792" s="1"/>
      <c r="F792" s="1"/>
      <c r="G792" s="1"/>
      <c r="H792" s="1"/>
      <c r="I792" s="1" t="s">
        <v>281</v>
      </c>
      <c r="J792" s="1" t="s">
        <v>282</v>
      </c>
      <c r="K792" s="1"/>
      <c r="L792" s="1"/>
      <c r="M792" s="1">
        <v>38</v>
      </c>
    </row>
    <row r="793" spans="2:13" x14ac:dyDescent="0.3">
      <c r="B793" s="1" t="s">
        <v>222</v>
      </c>
      <c r="C793" s="1">
        <v>2015</v>
      </c>
      <c r="D793" s="1">
        <v>2015</v>
      </c>
      <c r="E793" s="1"/>
      <c r="F793" s="1"/>
      <c r="G793" s="1"/>
      <c r="H793" s="1"/>
      <c r="I793" s="1" t="s">
        <v>283</v>
      </c>
      <c r="J793" s="1" t="s">
        <v>284</v>
      </c>
      <c r="K793" s="1"/>
      <c r="L793" s="1"/>
      <c r="M793" s="1">
        <v>39</v>
      </c>
    </row>
    <row r="794" spans="2:13" x14ac:dyDescent="0.3">
      <c r="B794" s="1" t="s">
        <v>222</v>
      </c>
      <c r="C794" s="1">
        <v>2015</v>
      </c>
      <c r="D794" s="1">
        <v>2015</v>
      </c>
      <c r="E794" s="1"/>
      <c r="F794" s="1"/>
      <c r="G794" s="1"/>
      <c r="H794" s="1"/>
      <c r="I794" s="1" t="s">
        <v>285</v>
      </c>
      <c r="J794" s="1" t="s">
        <v>286</v>
      </c>
      <c r="K794" s="1"/>
      <c r="L794" s="1"/>
      <c r="M794" s="1">
        <v>40</v>
      </c>
    </row>
    <row r="795" spans="2:13" x14ac:dyDescent="0.3">
      <c r="B795" s="1" t="s">
        <v>222</v>
      </c>
      <c r="C795" s="1">
        <v>2015</v>
      </c>
      <c r="D795" s="1">
        <v>2015</v>
      </c>
      <c r="E795" s="1"/>
      <c r="F795" s="1"/>
      <c r="G795" s="1"/>
      <c r="H795" s="1"/>
      <c r="I795" s="1" t="s">
        <v>287</v>
      </c>
      <c r="J795" s="1" t="s">
        <v>288</v>
      </c>
      <c r="K795" s="1"/>
      <c r="L795" s="1"/>
      <c r="M795" s="1">
        <v>41</v>
      </c>
    </row>
    <row r="796" spans="2:13" x14ac:dyDescent="0.3">
      <c r="B796" s="1" t="s">
        <v>222</v>
      </c>
      <c r="C796" s="1">
        <v>2015</v>
      </c>
      <c r="D796" s="1">
        <v>2015</v>
      </c>
      <c r="E796" s="1"/>
      <c r="F796" s="1"/>
      <c r="G796" s="1"/>
      <c r="H796" s="1"/>
      <c r="I796" s="1" t="s">
        <v>289</v>
      </c>
      <c r="J796" s="1" t="s">
        <v>290</v>
      </c>
      <c r="K796" s="1"/>
      <c r="L796" s="1"/>
      <c r="M796" s="1">
        <v>42</v>
      </c>
    </row>
    <row r="797" spans="2:13" x14ac:dyDescent="0.3">
      <c r="B797" s="1" t="s">
        <v>222</v>
      </c>
      <c r="C797" s="1">
        <v>2015</v>
      </c>
      <c r="D797" s="1">
        <v>2015</v>
      </c>
      <c r="E797" s="1"/>
      <c r="F797" s="1"/>
      <c r="G797" s="1"/>
      <c r="H797" s="1"/>
      <c r="I797" s="1" t="s">
        <v>154</v>
      </c>
      <c r="J797" s="1" t="s">
        <v>155</v>
      </c>
      <c r="K797" s="1"/>
      <c r="L797" s="1"/>
      <c r="M797" s="1">
        <v>43</v>
      </c>
    </row>
    <row r="798" spans="2:13" x14ac:dyDescent="0.3">
      <c r="B798" s="1" t="s">
        <v>222</v>
      </c>
      <c r="C798" s="1">
        <v>2015</v>
      </c>
      <c r="D798" s="1">
        <v>2015</v>
      </c>
      <c r="E798" s="1"/>
      <c r="F798" s="1"/>
      <c r="G798" s="1"/>
      <c r="H798" s="1"/>
      <c r="I798" s="1" t="s">
        <v>291</v>
      </c>
      <c r="J798" s="1" t="s">
        <v>292</v>
      </c>
      <c r="K798" s="1"/>
      <c r="L798" s="1"/>
      <c r="M798" s="1">
        <v>44</v>
      </c>
    </row>
    <row r="799" spans="2:13" x14ac:dyDescent="0.3">
      <c r="B799" s="1" t="s">
        <v>222</v>
      </c>
      <c r="C799" s="1">
        <v>2015</v>
      </c>
      <c r="D799" s="1">
        <v>2015</v>
      </c>
      <c r="E799" s="1"/>
      <c r="F799" s="1"/>
      <c r="G799" s="1"/>
      <c r="H799" s="1"/>
      <c r="I799" s="1" t="s">
        <v>293</v>
      </c>
      <c r="J799" s="1" t="s">
        <v>294</v>
      </c>
      <c r="K799" s="1"/>
      <c r="L799" s="1"/>
      <c r="M799" s="1">
        <v>45</v>
      </c>
    </row>
    <row r="800" spans="2:13" x14ac:dyDescent="0.3">
      <c r="B800" s="1" t="s">
        <v>222</v>
      </c>
      <c r="C800" s="1">
        <v>2015</v>
      </c>
      <c r="D800" s="1">
        <v>2015</v>
      </c>
      <c r="E800" s="1"/>
      <c r="F800" s="1"/>
      <c r="G800" s="1"/>
      <c r="H800" s="1"/>
      <c r="I800" s="1" t="s">
        <v>295</v>
      </c>
      <c r="J800" s="1" t="s">
        <v>296</v>
      </c>
      <c r="K800" s="1"/>
      <c r="L800" s="1"/>
      <c r="M800" s="1">
        <v>46</v>
      </c>
    </row>
    <row r="801" spans="2:13" x14ac:dyDescent="0.3">
      <c r="B801" s="1" t="s">
        <v>222</v>
      </c>
      <c r="C801" s="1">
        <v>2015</v>
      </c>
      <c r="D801" s="1">
        <v>2015</v>
      </c>
      <c r="E801" s="1"/>
      <c r="F801" s="1"/>
      <c r="G801" s="1"/>
      <c r="H801" s="1"/>
      <c r="I801" s="1" t="s">
        <v>297</v>
      </c>
      <c r="J801" s="1" t="s">
        <v>298</v>
      </c>
      <c r="K801" s="1"/>
      <c r="L801" s="1"/>
      <c r="M801" s="1">
        <v>47</v>
      </c>
    </row>
    <row r="802" spans="2:13" x14ac:dyDescent="0.3">
      <c r="B802" s="1" t="s">
        <v>222</v>
      </c>
      <c r="C802" s="1">
        <v>2015</v>
      </c>
      <c r="D802" s="1">
        <v>2015</v>
      </c>
      <c r="E802" s="1"/>
      <c r="F802" s="1"/>
      <c r="G802" s="1"/>
      <c r="H802" s="1"/>
      <c r="I802" s="1" t="s">
        <v>165</v>
      </c>
      <c r="J802" s="1" t="s">
        <v>166</v>
      </c>
      <c r="K802" s="1"/>
      <c r="L802" s="1"/>
      <c r="M802" s="1">
        <v>48</v>
      </c>
    </row>
    <row r="803" spans="2:13" x14ac:dyDescent="0.3">
      <c r="B803" s="1" t="s">
        <v>222</v>
      </c>
      <c r="C803" s="1">
        <v>2015</v>
      </c>
      <c r="D803" s="1">
        <v>2015</v>
      </c>
      <c r="E803" s="1"/>
      <c r="F803" s="1"/>
      <c r="G803" s="1"/>
      <c r="H803" s="1"/>
      <c r="I803" s="1" t="s">
        <v>173</v>
      </c>
      <c r="J803" s="1" t="s">
        <v>174</v>
      </c>
      <c r="K803" s="1"/>
      <c r="L803" s="1"/>
      <c r="M803" s="1">
        <v>49</v>
      </c>
    </row>
    <row r="804" spans="2:13" x14ac:dyDescent="0.3">
      <c r="B804" s="1" t="s">
        <v>222</v>
      </c>
      <c r="C804" s="1">
        <v>2015</v>
      </c>
      <c r="D804" s="1">
        <v>2015</v>
      </c>
      <c r="E804" s="1"/>
      <c r="F804" s="1"/>
      <c r="G804" s="1"/>
      <c r="H804" s="1"/>
      <c r="I804" s="1" t="s">
        <v>156</v>
      </c>
      <c r="J804" s="1" t="s">
        <v>157</v>
      </c>
      <c r="K804" s="1"/>
      <c r="L804" s="1"/>
      <c r="M804" s="1">
        <v>50</v>
      </c>
    </row>
    <row r="805" spans="2:13" x14ac:dyDescent="0.3">
      <c r="B805" s="1" t="s">
        <v>222</v>
      </c>
      <c r="C805" s="1">
        <v>2015</v>
      </c>
      <c r="D805" s="1">
        <v>2015</v>
      </c>
      <c r="E805" s="1"/>
      <c r="F805" s="1"/>
      <c r="G805" s="1"/>
      <c r="H805" s="1"/>
      <c r="I805" s="1" t="s">
        <v>299</v>
      </c>
      <c r="J805" s="1" t="s">
        <v>300</v>
      </c>
      <c r="K805" s="1"/>
      <c r="L805" s="1"/>
      <c r="M805" s="1">
        <v>51</v>
      </c>
    </row>
    <row r="806" spans="2:13" x14ac:dyDescent="0.3">
      <c r="B806" s="1" t="s">
        <v>222</v>
      </c>
      <c r="C806" s="1">
        <v>2015</v>
      </c>
      <c r="D806" s="1">
        <v>2015</v>
      </c>
      <c r="E806" s="1"/>
      <c r="F806" s="1"/>
      <c r="G806" s="1"/>
      <c r="H806" s="1"/>
      <c r="I806" s="1" t="s">
        <v>301</v>
      </c>
      <c r="J806" s="1" t="s">
        <v>302</v>
      </c>
      <c r="K806" s="1"/>
      <c r="L806" s="1"/>
      <c r="M806" s="1">
        <v>52</v>
      </c>
    </row>
    <row r="807" spans="2:13" x14ac:dyDescent="0.3">
      <c r="B807" s="1" t="s">
        <v>222</v>
      </c>
      <c r="C807" s="1">
        <v>2015</v>
      </c>
      <c r="D807" s="1">
        <v>2015</v>
      </c>
      <c r="E807" s="1"/>
      <c r="F807" s="1"/>
      <c r="G807" s="1"/>
      <c r="H807" s="1"/>
      <c r="I807" s="1" t="s">
        <v>158</v>
      </c>
      <c r="J807" s="1" t="s">
        <v>159</v>
      </c>
      <c r="K807" s="1"/>
      <c r="L807" s="1"/>
      <c r="M807" s="1">
        <v>53</v>
      </c>
    </row>
    <row r="808" spans="2:13" x14ac:dyDescent="0.3">
      <c r="B808" s="1" t="s">
        <v>222</v>
      </c>
      <c r="C808" s="1">
        <v>2015</v>
      </c>
      <c r="D808" s="1">
        <v>2015</v>
      </c>
      <c r="E808" s="1"/>
      <c r="F808" s="1"/>
      <c r="G808" s="1"/>
      <c r="H808" s="1"/>
      <c r="I808" s="1" t="s">
        <v>30</v>
      </c>
      <c r="J808" s="1" t="s">
        <v>31</v>
      </c>
      <c r="K808" s="1"/>
      <c r="L808" s="1"/>
      <c r="M808" s="1">
        <v>101</v>
      </c>
    </row>
    <row r="809" spans="2:13" x14ac:dyDescent="0.3">
      <c r="B809" s="1" t="s">
        <v>222</v>
      </c>
      <c r="C809" s="1">
        <v>2015</v>
      </c>
      <c r="D809" s="1">
        <v>2015</v>
      </c>
      <c r="E809" s="1"/>
      <c r="F809" s="1"/>
      <c r="G809" s="1"/>
      <c r="H809" s="1"/>
      <c r="I809" s="1" t="s">
        <v>303</v>
      </c>
      <c r="J809" s="1" t="s">
        <v>304</v>
      </c>
      <c r="K809" s="1"/>
      <c r="L809" s="1"/>
      <c r="M809" s="1">
        <v>102</v>
      </c>
    </row>
    <row r="810" spans="2:13" x14ac:dyDescent="0.3">
      <c r="B810" s="1" t="s">
        <v>222</v>
      </c>
      <c r="C810" s="1">
        <v>2015</v>
      </c>
      <c r="D810" s="1">
        <v>2015</v>
      </c>
      <c r="E810" s="1"/>
      <c r="F810" s="1"/>
      <c r="G810" s="1"/>
      <c r="H810" s="1"/>
      <c r="I810" s="1" t="s">
        <v>121</v>
      </c>
      <c r="J810" s="1" t="s">
        <v>122</v>
      </c>
      <c r="K810" s="1"/>
      <c r="L810" s="1"/>
      <c r="M810" s="1">
        <v>103</v>
      </c>
    </row>
    <row r="811" spans="2:13" x14ac:dyDescent="0.3">
      <c r="B811" s="1" t="s">
        <v>222</v>
      </c>
      <c r="C811" s="1">
        <v>2015</v>
      </c>
      <c r="D811" s="1">
        <v>2015</v>
      </c>
      <c r="E811" s="1"/>
      <c r="F811" s="1"/>
      <c r="G811" s="1"/>
      <c r="H811" s="1"/>
      <c r="I811" s="1" t="s">
        <v>123</v>
      </c>
      <c r="J811" s="1" t="s">
        <v>124</v>
      </c>
      <c r="K811" s="1"/>
      <c r="L811" s="1"/>
      <c r="M811" s="1">
        <v>104</v>
      </c>
    </row>
    <row r="812" spans="2:13" x14ac:dyDescent="0.3">
      <c r="B812" s="1" t="s">
        <v>222</v>
      </c>
      <c r="C812" s="1">
        <v>2015</v>
      </c>
      <c r="D812" s="1">
        <v>2015</v>
      </c>
      <c r="E812" s="1"/>
      <c r="F812" s="1"/>
      <c r="G812" s="1"/>
      <c r="H812" s="1"/>
      <c r="I812" s="1" t="s">
        <v>305</v>
      </c>
      <c r="J812" s="1" t="s">
        <v>306</v>
      </c>
      <c r="K812" s="1"/>
      <c r="L812" s="1"/>
      <c r="M812" s="1">
        <v>105</v>
      </c>
    </row>
    <row r="813" spans="2:13" x14ac:dyDescent="0.3">
      <c r="B813" s="1" t="s">
        <v>222</v>
      </c>
      <c r="C813" s="1">
        <v>2015</v>
      </c>
      <c r="D813" s="1">
        <v>2015</v>
      </c>
      <c r="E813" s="1"/>
      <c r="F813" s="1"/>
      <c r="G813" s="1"/>
      <c r="H813" s="1"/>
      <c r="I813" s="1" t="s">
        <v>127</v>
      </c>
      <c r="J813" s="1" t="s">
        <v>128</v>
      </c>
      <c r="K813" s="1"/>
      <c r="L813" s="1"/>
      <c r="M813" s="1">
        <v>106</v>
      </c>
    </row>
    <row r="814" spans="2:13" x14ac:dyDescent="0.3">
      <c r="B814" s="1" t="s">
        <v>222</v>
      </c>
      <c r="C814" s="1">
        <v>2015</v>
      </c>
      <c r="D814" s="1">
        <v>2015</v>
      </c>
      <c r="E814" s="1"/>
      <c r="F814" s="1"/>
      <c r="G814" s="1"/>
      <c r="H814" s="1"/>
      <c r="I814" s="1" t="s">
        <v>307</v>
      </c>
      <c r="J814" s="1" t="s">
        <v>308</v>
      </c>
      <c r="K814" s="1"/>
      <c r="L814" s="1"/>
      <c r="M814" s="1">
        <v>107</v>
      </c>
    </row>
    <row r="815" spans="2:13" x14ac:dyDescent="0.3">
      <c r="B815" s="1" t="s">
        <v>222</v>
      </c>
      <c r="C815" s="1">
        <v>2015</v>
      </c>
      <c r="D815" s="1">
        <v>2015</v>
      </c>
      <c r="E815" s="1"/>
      <c r="F815" s="1"/>
      <c r="G815" s="1"/>
      <c r="H815" s="1"/>
      <c r="I815" s="1" t="s">
        <v>54</v>
      </c>
      <c r="J815" s="1" t="s">
        <v>55</v>
      </c>
      <c r="K815" s="1"/>
      <c r="L815" s="1"/>
      <c r="M815" s="1">
        <v>108</v>
      </c>
    </row>
    <row r="816" spans="2:13" x14ac:dyDescent="0.3">
      <c r="B816" s="1" t="s">
        <v>222</v>
      </c>
      <c r="C816" s="1">
        <v>2015</v>
      </c>
      <c r="D816" s="1">
        <v>2015</v>
      </c>
      <c r="E816" s="1"/>
      <c r="F816" s="1"/>
      <c r="G816" s="1"/>
      <c r="H816" s="1"/>
      <c r="I816" s="1" t="s">
        <v>56</v>
      </c>
      <c r="J816" s="1" t="s">
        <v>57</v>
      </c>
      <c r="K816" s="1"/>
      <c r="L816" s="1"/>
      <c r="M816" s="1">
        <v>109</v>
      </c>
    </row>
    <row r="817" spans="2:13" x14ac:dyDescent="0.3">
      <c r="B817" s="1" t="s">
        <v>222</v>
      </c>
      <c r="C817" s="1">
        <v>2015</v>
      </c>
      <c r="D817" s="1">
        <v>2015</v>
      </c>
      <c r="E817" s="1"/>
      <c r="F817" s="1"/>
      <c r="G817" s="1"/>
      <c r="H817" s="1"/>
      <c r="I817" s="1" t="s">
        <v>20</v>
      </c>
      <c r="J817" s="1" t="s">
        <v>21</v>
      </c>
      <c r="K817" s="1"/>
      <c r="L817" s="1"/>
      <c r="M817" s="1">
        <v>110</v>
      </c>
    </row>
    <row r="818" spans="2:13" x14ac:dyDescent="0.3">
      <c r="B818" s="1" t="s">
        <v>222</v>
      </c>
      <c r="C818" s="1">
        <v>2015</v>
      </c>
      <c r="D818" s="1">
        <v>2015</v>
      </c>
      <c r="E818" s="1"/>
      <c r="F818" s="1"/>
      <c r="G818" s="1"/>
      <c r="H818" s="1"/>
      <c r="I818" s="1" t="s">
        <v>110</v>
      </c>
      <c r="J818" s="1" t="s">
        <v>111</v>
      </c>
      <c r="K818" s="1"/>
      <c r="L818" s="1"/>
      <c r="M818" s="1">
        <v>111</v>
      </c>
    </row>
    <row r="819" spans="2:13" x14ac:dyDescent="0.3">
      <c r="B819" s="1" t="s">
        <v>222</v>
      </c>
      <c r="C819" s="1">
        <v>2015</v>
      </c>
      <c r="D819" s="1">
        <v>2015</v>
      </c>
      <c r="E819" s="1"/>
      <c r="F819" s="1"/>
      <c r="G819" s="1"/>
      <c r="H819" s="1"/>
      <c r="I819" s="1" t="s">
        <v>22</v>
      </c>
      <c r="J819" s="1" t="s">
        <v>23</v>
      </c>
      <c r="K819" s="1"/>
      <c r="L819" s="1"/>
      <c r="M819" s="1">
        <v>112</v>
      </c>
    </row>
    <row r="820" spans="2:13" x14ac:dyDescent="0.3">
      <c r="B820" s="1" t="s">
        <v>222</v>
      </c>
      <c r="C820" s="1">
        <v>2015</v>
      </c>
      <c r="D820" s="1">
        <v>2015</v>
      </c>
      <c r="E820" s="1"/>
      <c r="F820" s="1"/>
      <c r="G820" s="1"/>
      <c r="H820" s="1"/>
      <c r="I820" s="1" t="s">
        <v>74</v>
      </c>
      <c r="J820" s="1" t="s">
        <v>75</v>
      </c>
      <c r="K820" s="1"/>
      <c r="L820" s="1"/>
      <c r="M820" s="1">
        <v>113</v>
      </c>
    </row>
    <row r="821" spans="2:13" x14ac:dyDescent="0.3">
      <c r="B821" s="1" t="s">
        <v>222</v>
      </c>
      <c r="C821" s="1">
        <v>2015</v>
      </c>
      <c r="D821" s="1">
        <v>2015</v>
      </c>
      <c r="E821" s="1"/>
      <c r="F821" s="1"/>
      <c r="G821" s="1"/>
      <c r="H821" s="1"/>
      <c r="I821" s="1" t="s">
        <v>24</v>
      </c>
      <c r="J821" s="1" t="s">
        <v>25</v>
      </c>
      <c r="K821" s="1"/>
      <c r="L821" s="1"/>
      <c r="M821" s="1">
        <v>114</v>
      </c>
    </row>
    <row r="822" spans="2:13" x14ac:dyDescent="0.3">
      <c r="B822" s="1" t="s">
        <v>222</v>
      </c>
      <c r="C822" s="1">
        <v>2015</v>
      </c>
      <c r="D822" s="1">
        <v>2015</v>
      </c>
      <c r="E822" s="1"/>
      <c r="F822" s="1"/>
      <c r="G822" s="1"/>
      <c r="H822" s="1"/>
      <c r="I822" s="1" t="s">
        <v>26</v>
      </c>
      <c r="J822" s="1" t="s">
        <v>27</v>
      </c>
      <c r="K822" s="1"/>
      <c r="L822" s="1"/>
      <c r="M822" s="1">
        <v>115</v>
      </c>
    </row>
    <row r="823" spans="2:13" x14ac:dyDescent="0.3">
      <c r="B823" s="1" t="s">
        <v>222</v>
      </c>
      <c r="C823" s="1">
        <v>2015</v>
      </c>
      <c r="D823" s="1">
        <v>2015</v>
      </c>
      <c r="E823" s="1"/>
      <c r="F823" s="1"/>
      <c r="G823" s="1"/>
      <c r="H823" s="1"/>
      <c r="I823" s="1" t="s">
        <v>76</v>
      </c>
      <c r="J823" s="1" t="s">
        <v>77</v>
      </c>
      <c r="K823" s="1"/>
      <c r="L823" s="1"/>
      <c r="M823" s="1">
        <v>116</v>
      </c>
    </row>
    <row r="824" spans="2:13" x14ac:dyDescent="0.3">
      <c r="B824" s="1" t="s">
        <v>222</v>
      </c>
      <c r="C824" s="1">
        <v>2015</v>
      </c>
      <c r="D824" s="1">
        <v>2015</v>
      </c>
      <c r="E824" s="1"/>
      <c r="F824" s="1"/>
      <c r="G824" s="1"/>
      <c r="H824" s="1"/>
      <c r="I824" s="1" t="s">
        <v>28</v>
      </c>
      <c r="J824" s="1" t="s">
        <v>29</v>
      </c>
      <c r="K824" s="1"/>
      <c r="L824" s="1"/>
      <c r="M824" s="1">
        <v>117</v>
      </c>
    </row>
    <row r="825" spans="2:13" x14ac:dyDescent="0.3">
      <c r="B825" s="1" t="s">
        <v>222</v>
      </c>
      <c r="C825" s="1">
        <v>2015</v>
      </c>
      <c r="D825" s="1">
        <v>2015</v>
      </c>
      <c r="E825" s="1"/>
      <c r="F825" s="1"/>
      <c r="G825" s="1"/>
      <c r="H825" s="1"/>
      <c r="I825" s="1" t="s">
        <v>89</v>
      </c>
      <c r="J825" s="1" t="s">
        <v>90</v>
      </c>
      <c r="K825" s="1"/>
      <c r="L825" s="1"/>
      <c r="M825" s="1">
        <v>118</v>
      </c>
    </row>
    <row r="826" spans="2:13" x14ac:dyDescent="0.3">
      <c r="B826" s="1" t="s">
        <v>222</v>
      </c>
      <c r="C826" s="1">
        <v>2015</v>
      </c>
      <c r="D826" s="1">
        <v>2015</v>
      </c>
      <c r="E826" s="1"/>
      <c r="F826" s="1"/>
      <c r="G826" s="1"/>
      <c r="H826" s="1"/>
      <c r="I826" s="1" t="s">
        <v>78</v>
      </c>
      <c r="J826" s="1" t="s">
        <v>79</v>
      </c>
      <c r="K826" s="1"/>
      <c r="L826" s="1"/>
      <c r="M826" s="1">
        <v>119</v>
      </c>
    </row>
    <row r="827" spans="2:13" x14ac:dyDescent="0.3">
      <c r="B827" s="1" t="s">
        <v>222</v>
      </c>
      <c r="C827" s="1">
        <v>2015</v>
      </c>
      <c r="D827" s="1">
        <v>2015</v>
      </c>
      <c r="E827" s="1"/>
      <c r="F827" s="1"/>
      <c r="G827" s="1"/>
      <c r="H827" s="1"/>
      <c r="I827" s="1" t="s">
        <v>80</v>
      </c>
      <c r="J827" s="1" t="s">
        <v>81</v>
      </c>
      <c r="K827" s="1"/>
      <c r="L827" s="1"/>
      <c r="M827" s="1">
        <v>120</v>
      </c>
    </row>
    <row r="828" spans="2:13" x14ac:dyDescent="0.3">
      <c r="B828" s="1" t="s">
        <v>222</v>
      </c>
      <c r="C828" s="1">
        <v>2015</v>
      </c>
      <c r="D828" s="1">
        <v>2015</v>
      </c>
      <c r="E828" s="1"/>
      <c r="F828" s="1"/>
      <c r="G828" s="1"/>
      <c r="H828" s="1"/>
      <c r="I828" s="1" t="s">
        <v>96</v>
      </c>
      <c r="J828" s="1" t="s">
        <v>97</v>
      </c>
      <c r="K828" s="1"/>
      <c r="L828" s="1"/>
      <c r="M828" s="1">
        <v>121</v>
      </c>
    </row>
    <row r="829" spans="2:13" x14ac:dyDescent="0.3">
      <c r="B829" s="1" t="s">
        <v>222</v>
      </c>
      <c r="C829" s="1">
        <v>2015</v>
      </c>
      <c r="D829" s="1">
        <v>2015</v>
      </c>
      <c r="E829" s="1"/>
      <c r="F829" s="1"/>
      <c r="G829" s="1"/>
      <c r="H829" s="1"/>
      <c r="I829" s="1" t="s">
        <v>32</v>
      </c>
      <c r="J829" s="1" t="s">
        <v>33</v>
      </c>
      <c r="K829" s="1"/>
      <c r="L829" s="1"/>
      <c r="M829" s="1">
        <v>122</v>
      </c>
    </row>
    <row r="830" spans="2:13" x14ac:dyDescent="0.3">
      <c r="B830" s="1" t="s">
        <v>222</v>
      </c>
      <c r="C830" s="1">
        <v>2015</v>
      </c>
      <c r="D830" s="1">
        <v>2015</v>
      </c>
      <c r="E830" s="1"/>
      <c r="F830" s="1"/>
      <c r="G830" s="1"/>
      <c r="H830" s="1"/>
      <c r="I830" s="1" t="s">
        <v>34</v>
      </c>
      <c r="J830" s="1" t="s">
        <v>35</v>
      </c>
      <c r="K830" s="1"/>
      <c r="L830" s="1"/>
      <c r="M830" s="1">
        <v>123</v>
      </c>
    </row>
    <row r="831" spans="2:13" x14ac:dyDescent="0.3">
      <c r="B831" s="1" t="s">
        <v>222</v>
      </c>
      <c r="C831" s="1">
        <v>2015</v>
      </c>
      <c r="D831" s="1">
        <v>2015</v>
      </c>
      <c r="E831" s="1"/>
      <c r="F831" s="1"/>
      <c r="G831" s="1"/>
      <c r="H831" s="1"/>
      <c r="I831" s="1" t="s">
        <v>63</v>
      </c>
      <c r="J831" s="1" t="s">
        <v>64</v>
      </c>
      <c r="K831" s="1"/>
      <c r="L831" s="1"/>
      <c r="M831" s="1">
        <v>124</v>
      </c>
    </row>
    <row r="832" spans="2:13" x14ac:dyDescent="0.3">
      <c r="B832" s="1" t="s">
        <v>222</v>
      </c>
      <c r="C832" s="1">
        <v>2015</v>
      </c>
      <c r="D832" s="1">
        <v>2015</v>
      </c>
      <c r="E832" s="1"/>
      <c r="F832" s="1"/>
      <c r="G832" s="1"/>
      <c r="H832" s="1"/>
      <c r="I832" s="1" t="s">
        <v>65</v>
      </c>
      <c r="J832" s="1" t="s">
        <v>66</v>
      </c>
      <c r="K832" s="1"/>
      <c r="L832" s="1"/>
      <c r="M832" s="1">
        <v>125</v>
      </c>
    </row>
    <row r="833" spans="2:13" x14ac:dyDescent="0.3">
      <c r="B833" s="1" t="s">
        <v>222</v>
      </c>
      <c r="C833" s="1">
        <v>2015</v>
      </c>
      <c r="D833" s="1">
        <v>2015</v>
      </c>
      <c r="E833" s="1"/>
      <c r="F833" s="1"/>
      <c r="G833" s="1"/>
      <c r="H833" s="1"/>
      <c r="I833" s="1" t="s">
        <v>136</v>
      </c>
      <c r="J833" s="1" t="s">
        <v>137</v>
      </c>
      <c r="K833" s="1"/>
      <c r="L833" s="1"/>
      <c r="M833" s="1">
        <v>126</v>
      </c>
    </row>
    <row r="834" spans="2:13" x14ac:dyDescent="0.3">
      <c r="B834" s="1" t="s">
        <v>222</v>
      </c>
      <c r="C834" s="1">
        <v>2015</v>
      </c>
      <c r="D834" s="1">
        <v>2015</v>
      </c>
      <c r="E834" s="1"/>
      <c r="F834" s="1"/>
      <c r="G834" s="1"/>
      <c r="H834" s="1"/>
      <c r="I834" s="1" t="s">
        <v>138</v>
      </c>
      <c r="J834" s="1" t="s">
        <v>139</v>
      </c>
      <c r="K834" s="1"/>
      <c r="L834" s="1"/>
      <c r="M834" s="1">
        <v>127</v>
      </c>
    </row>
    <row r="835" spans="2:13" x14ac:dyDescent="0.3">
      <c r="B835" s="1" t="s">
        <v>222</v>
      </c>
      <c r="C835" s="1">
        <v>2015</v>
      </c>
      <c r="D835" s="1">
        <v>2015</v>
      </c>
      <c r="E835" s="1"/>
      <c r="F835" s="1"/>
      <c r="G835" s="1"/>
      <c r="H835" s="1"/>
      <c r="I835" s="1" t="s">
        <v>147</v>
      </c>
      <c r="J835" s="1" t="s">
        <v>148</v>
      </c>
      <c r="K835" s="1"/>
      <c r="L835" s="1"/>
      <c r="M835" s="1">
        <v>128</v>
      </c>
    </row>
    <row r="836" spans="2:13" x14ac:dyDescent="0.3">
      <c r="B836" s="1" t="s">
        <v>222</v>
      </c>
      <c r="C836" s="1">
        <v>2015</v>
      </c>
      <c r="D836" s="1">
        <v>2015</v>
      </c>
      <c r="E836" s="1"/>
      <c r="F836" s="1"/>
      <c r="G836" s="1"/>
      <c r="H836" s="1"/>
      <c r="I836" s="1" t="s">
        <v>149</v>
      </c>
      <c r="J836" s="1" t="s">
        <v>150</v>
      </c>
      <c r="K836" s="1"/>
      <c r="L836" s="1"/>
      <c r="M836" s="1">
        <v>129</v>
      </c>
    </row>
    <row r="837" spans="2:13" x14ac:dyDescent="0.3">
      <c r="B837" s="1" t="s">
        <v>222</v>
      </c>
      <c r="C837" s="1">
        <v>2015</v>
      </c>
      <c r="D837" s="1">
        <v>2015</v>
      </c>
      <c r="E837" s="1"/>
      <c r="F837" s="1"/>
      <c r="G837" s="1"/>
      <c r="H837" s="1"/>
      <c r="I837" s="1" t="s">
        <v>309</v>
      </c>
      <c r="J837" s="1" t="s">
        <v>310</v>
      </c>
      <c r="K837" s="1"/>
      <c r="L837" s="1"/>
      <c r="M837" s="1">
        <v>130</v>
      </c>
    </row>
    <row r="838" spans="2:13" x14ac:dyDescent="0.3">
      <c r="B838" s="1" t="s">
        <v>222</v>
      </c>
      <c r="C838" s="1">
        <v>2015</v>
      </c>
      <c r="D838" s="1">
        <v>2015</v>
      </c>
      <c r="E838" s="1"/>
      <c r="F838" s="1"/>
      <c r="G838" s="1"/>
      <c r="H838" s="1"/>
      <c r="I838" s="1" t="s">
        <v>140</v>
      </c>
      <c r="J838" s="1" t="s">
        <v>141</v>
      </c>
      <c r="K838" s="1"/>
      <c r="L838" s="1"/>
      <c r="M838" s="1">
        <v>131</v>
      </c>
    </row>
    <row r="839" spans="2:13" x14ac:dyDescent="0.3">
      <c r="B839" s="1" t="s">
        <v>222</v>
      </c>
      <c r="C839" s="1">
        <v>2015</v>
      </c>
      <c r="D839" s="1">
        <v>2015</v>
      </c>
      <c r="E839" s="1"/>
      <c r="F839" s="1"/>
      <c r="G839" s="1"/>
      <c r="H839" s="1"/>
      <c r="I839" s="1" t="s">
        <v>311</v>
      </c>
      <c r="J839" s="1" t="s">
        <v>312</v>
      </c>
      <c r="K839" s="1"/>
      <c r="L839" s="1"/>
      <c r="M839" s="1">
        <v>132</v>
      </c>
    </row>
    <row r="840" spans="2:13" x14ac:dyDescent="0.3">
      <c r="B840" s="1" t="s">
        <v>222</v>
      </c>
      <c r="C840" s="1">
        <v>2015</v>
      </c>
      <c r="D840" s="1">
        <v>2015</v>
      </c>
      <c r="E840" s="1"/>
      <c r="F840" s="1"/>
      <c r="G840" s="1"/>
      <c r="H840" s="1"/>
      <c r="I840" s="1" t="s">
        <v>36</v>
      </c>
      <c r="J840" s="1" t="s">
        <v>37</v>
      </c>
      <c r="K840" s="1"/>
      <c r="L840" s="1"/>
      <c r="M840" s="1">
        <v>133</v>
      </c>
    </row>
    <row r="841" spans="2:13" x14ac:dyDescent="0.3">
      <c r="B841" s="1" t="s">
        <v>222</v>
      </c>
      <c r="C841" s="1">
        <v>2015</v>
      </c>
      <c r="D841" s="1">
        <v>2015</v>
      </c>
      <c r="E841" s="1"/>
      <c r="F841" s="1"/>
      <c r="G841" s="1"/>
      <c r="H841" s="1"/>
      <c r="I841" s="1" t="s">
        <v>313</v>
      </c>
      <c r="J841" s="1" t="s">
        <v>314</v>
      </c>
      <c r="K841" s="1"/>
      <c r="L841" s="1"/>
      <c r="M841" s="1">
        <v>134</v>
      </c>
    </row>
    <row r="842" spans="2:13" x14ac:dyDescent="0.3">
      <c r="B842" s="1" t="s">
        <v>222</v>
      </c>
      <c r="C842" s="1">
        <v>2015</v>
      </c>
      <c r="D842" s="1">
        <v>2015</v>
      </c>
      <c r="E842" s="1"/>
      <c r="F842" s="1"/>
      <c r="G842" s="1"/>
      <c r="H842" s="1"/>
      <c r="I842" s="1" t="s">
        <v>82</v>
      </c>
      <c r="J842" s="1" t="s">
        <v>83</v>
      </c>
      <c r="K842" s="1"/>
      <c r="L842" s="1"/>
      <c r="M842" s="1">
        <v>135</v>
      </c>
    </row>
    <row r="843" spans="2:13" x14ac:dyDescent="0.3">
      <c r="B843" s="1" t="s">
        <v>222</v>
      </c>
      <c r="C843" s="1">
        <v>2015</v>
      </c>
      <c r="D843" s="1">
        <v>2015</v>
      </c>
      <c r="E843" s="1"/>
      <c r="F843" s="1"/>
      <c r="G843" s="1"/>
      <c r="H843" s="1"/>
      <c r="I843" s="1" t="s">
        <v>38</v>
      </c>
      <c r="J843" s="1" t="s">
        <v>39</v>
      </c>
      <c r="K843" s="1"/>
      <c r="L843" s="1"/>
      <c r="M843" s="1">
        <v>136</v>
      </c>
    </row>
    <row r="844" spans="2:13" x14ac:dyDescent="0.3">
      <c r="B844" s="1" t="s">
        <v>222</v>
      </c>
      <c r="C844" s="1">
        <v>2015</v>
      </c>
      <c r="D844" s="1">
        <v>2015</v>
      </c>
      <c r="E844" s="1"/>
      <c r="F844" s="1"/>
      <c r="G844" s="1"/>
      <c r="H844" s="1"/>
      <c r="I844" s="1" t="s">
        <v>67</v>
      </c>
      <c r="J844" s="1" t="s">
        <v>68</v>
      </c>
      <c r="K844" s="1"/>
      <c r="L844" s="1"/>
      <c r="M844" s="1">
        <v>142</v>
      </c>
    </row>
    <row r="845" spans="2:13" x14ac:dyDescent="0.3">
      <c r="B845" s="1" t="s">
        <v>222</v>
      </c>
      <c r="C845" s="1">
        <v>2015</v>
      </c>
      <c r="D845" s="1">
        <v>2015</v>
      </c>
      <c r="E845" s="1"/>
      <c r="F845" s="1"/>
      <c r="G845" s="1"/>
      <c r="H845" s="1"/>
      <c r="I845" s="1" t="s">
        <v>91</v>
      </c>
      <c r="J845" s="1" t="s">
        <v>92</v>
      </c>
      <c r="K845" s="1"/>
      <c r="L845" s="1"/>
      <c r="M845" s="1">
        <v>143</v>
      </c>
    </row>
    <row r="846" spans="2:13" x14ac:dyDescent="0.3">
      <c r="B846" s="1" t="s">
        <v>222</v>
      </c>
      <c r="C846" s="1">
        <v>2015</v>
      </c>
      <c r="D846" s="1">
        <v>2015</v>
      </c>
      <c r="E846" s="1"/>
      <c r="F846" s="1"/>
      <c r="G846" s="1"/>
      <c r="H846" s="1"/>
      <c r="I846" s="1" t="s">
        <v>315</v>
      </c>
      <c r="J846" s="1" t="s">
        <v>316</v>
      </c>
      <c r="K846" s="1"/>
      <c r="L846" s="1"/>
      <c r="M846" s="1">
        <v>144</v>
      </c>
    </row>
    <row r="847" spans="2:13" x14ac:dyDescent="0.3">
      <c r="B847" s="1" t="s">
        <v>222</v>
      </c>
      <c r="C847" s="1">
        <v>2015</v>
      </c>
      <c r="D847" s="1">
        <v>2015</v>
      </c>
      <c r="E847" s="1"/>
      <c r="F847" s="1"/>
      <c r="G847" s="1"/>
      <c r="H847" s="1"/>
      <c r="I847" s="1" t="s">
        <v>40</v>
      </c>
      <c r="J847" s="1" t="s">
        <v>41</v>
      </c>
      <c r="K847" s="1"/>
      <c r="L847" s="1"/>
      <c r="M847" s="1">
        <v>148</v>
      </c>
    </row>
    <row r="848" spans="2:13" x14ac:dyDescent="0.3">
      <c r="B848" s="1" t="s">
        <v>222</v>
      </c>
      <c r="C848" s="1">
        <v>2015</v>
      </c>
      <c r="D848" s="1">
        <v>2015</v>
      </c>
      <c r="E848" s="1"/>
      <c r="F848" s="1"/>
      <c r="G848" s="1"/>
      <c r="H848" s="1"/>
      <c r="I848" s="1" t="s">
        <v>103</v>
      </c>
      <c r="J848" s="1" t="s">
        <v>104</v>
      </c>
      <c r="K848" s="1"/>
      <c r="L848" s="1"/>
      <c r="M848" s="1">
        <v>149</v>
      </c>
    </row>
    <row r="849" spans="2:13" x14ac:dyDescent="0.3">
      <c r="B849" s="1" t="s">
        <v>222</v>
      </c>
      <c r="C849" s="1">
        <v>2015</v>
      </c>
      <c r="D849" s="1">
        <v>2015</v>
      </c>
      <c r="E849" s="1"/>
      <c r="F849" s="1"/>
      <c r="G849" s="1"/>
      <c r="H849" s="1"/>
      <c r="I849" s="1" t="s">
        <v>317</v>
      </c>
      <c r="J849" s="1" t="s">
        <v>318</v>
      </c>
      <c r="K849" s="1"/>
      <c r="L849" s="1"/>
      <c r="M849" s="1">
        <v>150</v>
      </c>
    </row>
    <row r="850" spans="2:13" x14ac:dyDescent="0.3">
      <c r="B850" s="1" t="s">
        <v>222</v>
      </c>
      <c r="C850" s="1">
        <v>2015</v>
      </c>
      <c r="D850" s="1">
        <v>2015</v>
      </c>
      <c r="E850" s="1"/>
      <c r="F850" s="1"/>
      <c r="G850" s="1"/>
      <c r="H850" s="1"/>
      <c r="I850" s="1" t="s">
        <v>42</v>
      </c>
      <c r="J850" s="1" t="s">
        <v>43</v>
      </c>
      <c r="K850" s="1"/>
      <c r="L850" s="1"/>
      <c r="M850" s="1">
        <v>151</v>
      </c>
    </row>
    <row r="851" spans="2:13" x14ac:dyDescent="0.3">
      <c r="B851" s="1" t="s">
        <v>222</v>
      </c>
      <c r="C851" s="1">
        <v>2015</v>
      </c>
      <c r="D851" s="1">
        <v>2015</v>
      </c>
      <c r="E851" s="1"/>
      <c r="F851" s="1"/>
      <c r="G851" s="1"/>
      <c r="H851" s="1"/>
      <c r="I851" s="1" t="s">
        <v>44</v>
      </c>
      <c r="J851" s="1" t="s">
        <v>45</v>
      </c>
      <c r="K851" s="1"/>
      <c r="L851" s="1"/>
      <c r="M851" s="1">
        <v>152</v>
      </c>
    </row>
    <row r="852" spans="2:13" x14ac:dyDescent="0.3">
      <c r="B852" s="1" t="s">
        <v>222</v>
      </c>
      <c r="C852" s="1">
        <v>2015</v>
      </c>
      <c r="D852" s="1">
        <v>2015</v>
      </c>
      <c r="E852" s="1"/>
      <c r="F852" s="1"/>
      <c r="G852" s="1"/>
      <c r="H852" s="1"/>
      <c r="I852" s="1" t="s">
        <v>46</v>
      </c>
      <c r="J852" s="1" t="s">
        <v>47</v>
      </c>
      <c r="K852" s="1"/>
      <c r="L852" s="1"/>
      <c r="M852" s="1">
        <v>153</v>
      </c>
    </row>
    <row r="853" spans="2:13" x14ac:dyDescent="0.3">
      <c r="B853" s="1" t="s">
        <v>222</v>
      </c>
      <c r="C853" s="1">
        <v>2015</v>
      </c>
      <c r="D853" s="1">
        <v>2015</v>
      </c>
      <c r="E853" s="1"/>
      <c r="F853" s="1"/>
      <c r="G853" s="1"/>
      <c r="H853" s="1"/>
      <c r="I853" s="1" t="s">
        <v>125</v>
      </c>
      <c r="J853" s="1" t="s">
        <v>126</v>
      </c>
      <c r="K853" s="1"/>
      <c r="L853" s="1"/>
      <c r="M853" s="1">
        <v>154</v>
      </c>
    </row>
    <row r="854" spans="2:13" x14ac:dyDescent="0.3">
      <c r="B854" s="1" t="s">
        <v>222</v>
      </c>
      <c r="C854" s="1">
        <v>2015</v>
      </c>
      <c r="D854" s="1">
        <v>2015</v>
      </c>
      <c r="E854" s="1"/>
      <c r="F854" s="1"/>
      <c r="G854" s="1"/>
      <c r="H854" s="1"/>
      <c r="I854" s="1" t="s">
        <v>115</v>
      </c>
      <c r="J854" s="1" t="s">
        <v>116</v>
      </c>
      <c r="K854" s="1"/>
      <c r="L854" s="1"/>
      <c r="M854" s="1">
        <v>155</v>
      </c>
    </row>
    <row r="855" spans="2:13" x14ac:dyDescent="0.3">
      <c r="B855" s="1" t="s">
        <v>222</v>
      </c>
      <c r="C855" s="1">
        <v>2015</v>
      </c>
      <c r="D855" s="1">
        <v>2015</v>
      </c>
      <c r="E855" s="1"/>
      <c r="F855" s="1"/>
      <c r="G855" s="1"/>
      <c r="H855" s="1"/>
      <c r="I855" s="1" t="s">
        <v>48</v>
      </c>
      <c r="J855" s="1" t="s">
        <v>49</v>
      </c>
      <c r="K855" s="1"/>
      <c r="L855" s="1"/>
      <c r="M855" s="1">
        <v>156</v>
      </c>
    </row>
    <row r="856" spans="2:13" x14ac:dyDescent="0.3">
      <c r="B856" s="1" t="s">
        <v>222</v>
      </c>
      <c r="C856" s="1">
        <v>2015</v>
      </c>
      <c r="D856" s="1">
        <v>2015</v>
      </c>
      <c r="E856" s="1"/>
      <c r="F856" s="1"/>
      <c r="G856" s="1"/>
      <c r="H856" s="1"/>
      <c r="I856" s="1" t="s">
        <v>50</v>
      </c>
      <c r="J856" s="1" t="s">
        <v>51</v>
      </c>
      <c r="K856" s="1"/>
      <c r="L856" s="1"/>
      <c r="M856" s="1">
        <v>157</v>
      </c>
    </row>
    <row r="857" spans="2:13" x14ac:dyDescent="0.3">
      <c r="B857" s="1" t="s">
        <v>222</v>
      </c>
      <c r="C857" s="1">
        <v>2015</v>
      </c>
      <c r="D857" s="1">
        <v>2015</v>
      </c>
      <c r="E857" s="1"/>
      <c r="F857" s="1"/>
      <c r="G857" s="1"/>
      <c r="H857" s="1"/>
      <c r="I857" s="1" t="s">
        <v>52</v>
      </c>
      <c r="J857" s="1" t="s">
        <v>53</v>
      </c>
      <c r="K857" s="1"/>
      <c r="L857" s="1"/>
      <c r="M857" s="1">
        <v>158</v>
      </c>
    </row>
    <row r="858" spans="2:13" x14ac:dyDescent="0.3">
      <c r="B858" s="1" t="s">
        <v>222</v>
      </c>
      <c r="C858" s="1">
        <v>2015</v>
      </c>
      <c r="D858" s="1">
        <v>2015</v>
      </c>
      <c r="E858" s="1"/>
      <c r="F858" s="1"/>
      <c r="G858" s="1"/>
      <c r="H858" s="1"/>
      <c r="I858" s="1" t="s">
        <v>319</v>
      </c>
      <c r="J858" s="1" t="s">
        <v>320</v>
      </c>
      <c r="K858" s="1"/>
      <c r="L858" s="1"/>
      <c r="M858" s="1">
        <v>201</v>
      </c>
    </row>
    <row r="859" spans="2:13" x14ac:dyDescent="0.3">
      <c r="B859" s="1" t="s">
        <v>222</v>
      </c>
      <c r="C859" s="1">
        <v>2015</v>
      </c>
      <c r="D859" s="1">
        <v>2015</v>
      </c>
      <c r="E859" s="1"/>
      <c r="F859" s="1"/>
      <c r="G859" s="1"/>
      <c r="H859" s="1"/>
      <c r="I859" s="1" t="s">
        <v>321</v>
      </c>
      <c r="J859" s="1" t="s">
        <v>322</v>
      </c>
      <c r="K859" s="1"/>
      <c r="L859" s="1"/>
      <c r="M859" s="1">
        <v>202</v>
      </c>
    </row>
    <row r="860" spans="2:13" x14ac:dyDescent="0.3">
      <c r="B860" s="1" t="s">
        <v>222</v>
      </c>
      <c r="C860" s="1">
        <v>2015</v>
      </c>
      <c r="D860" s="1">
        <v>2015</v>
      </c>
      <c r="E860" s="1"/>
      <c r="F860" s="1"/>
      <c r="G860" s="1"/>
      <c r="H860" s="1"/>
      <c r="I860" s="1" t="s">
        <v>323</v>
      </c>
      <c r="J860" s="1" t="s">
        <v>324</v>
      </c>
      <c r="K860" s="1"/>
      <c r="L860" s="1"/>
      <c r="M860" s="1">
        <v>203</v>
      </c>
    </row>
    <row r="861" spans="2:13" x14ac:dyDescent="0.3">
      <c r="B861" s="1" t="s">
        <v>222</v>
      </c>
      <c r="C861" s="1">
        <v>2015</v>
      </c>
      <c r="D861" s="1">
        <v>2015</v>
      </c>
      <c r="E861" s="1"/>
      <c r="F861" s="1"/>
      <c r="G861" s="1"/>
      <c r="H861" s="1"/>
      <c r="I861" s="1" t="s">
        <v>325</v>
      </c>
      <c r="J861" s="1" t="s">
        <v>326</v>
      </c>
      <c r="K861" s="1"/>
      <c r="L861" s="1"/>
      <c r="M861" s="1">
        <v>204</v>
      </c>
    </row>
    <row r="862" spans="2:13" x14ac:dyDescent="0.3">
      <c r="B862" s="1" t="s">
        <v>222</v>
      </c>
      <c r="C862" s="1">
        <v>2015</v>
      </c>
      <c r="D862" s="1">
        <v>2015</v>
      </c>
      <c r="E862" s="1"/>
      <c r="F862" s="1"/>
      <c r="G862" s="1"/>
      <c r="H862" s="1"/>
      <c r="I862" s="1" t="s">
        <v>327</v>
      </c>
      <c r="J862" s="1" t="s">
        <v>328</v>
      </c>
      <c r="K862" s="1"/>
      <c r="L862" s="1"/>
      <c r="M862" s="1">
        <v>205</v>
      </c>
    </row>
    <row r="863" spans="2:13" x14ac:dyDescent="0.3">
      <c r="B863" s="1" t="s">
        <v>222</v>
      </c>
      <c r="C863" s="1">
        <v>2015</v>
      </c>
      <c r="D863" s="1">
        <v>2015</v>
      </c>
      <c r="E863" s="1"/>
      <c r="F863" s="1"/>
      <c r="G863" s="1"/>
      <c r="H863" s="1"/>
      <c r="I863" s="1" t="s">
        <v>329</v>
      </c>
      <c r="J863" s="1" t="s">
        <v>330</v>
      </c>
      <c r="K863" s="1"/>
      <c r="L863" s="1"/>
      <c r="M863" s="1">
        <v>206</v>
      </c>
    </row>
    <row r="864" spans="2:13" x14ac:dyDescent="0.3">
      <c r="B864" s="1" t="s">
        <v>222</v>
      </c>
      <c r="C864" s="1">
        <v>2015</v>
      </c>
      <c r="D864" s="1">
        <v>2015</v>
      </c>
      <c r="E864" s="1"/>
      <c r="F864" s="1"/>
      <c r="G864" s="1"/>
      <c r="H864" s="1"/>
      <c r="I864" s="1" t="s">
        <v>191</v>
      </c>
      <c r="J864" s="1" t="s">
        <v>192</v>
      </c>
      <c r="K864" s="1"/>
      <c r="L864" s="1"/>
      <c r="M864" s="1">
        <v>207</v>
      </c>
    </row>
    <row r="865" spans="2:13" x14ac:dyDescent="0.3">
      <c r="B865" s="1" t="s">
        <v>222</v>
      </c>
      <c r="C865" s="1">
        <v>2015</v>
      </c>
      <c r="D865" s="1">
        <v>2015</v>
      </c>
      <c r="E865" s="1"/>
      <c r="F865" s="1"/>
      <c r="G865" s="1"/>
      <c r="H865" s="1"/>
      <c r="I865" s="1" t="s">
        <v>193</v>
      </c>
      <c r="J865" s="1" t="s">
        <v>194</v>
      </c>
      <c r="K865" s="1"/>
      <c r="L865" s="1"/>
      <c r="M865" s="1">
        <v>208</v>
      </c>
    </row>
    <row r="866" spans="2:13" x14ac:dyDescent="0.3">
      <c r="B866" s="1" t="s">
        <v>222</v>
      </c>
      <c r="C866" s="1">
        <v>2015</v>
      </c>
      <c r="D866" s="1">
        <v>2015</v>
      </c>
      <c r="E866" s="1"/>
      <c r="F866" s="1"/>
      <c r="G866" s="1"/>
      <c r="H866" s="1"/>
      <c r="I866" s="1" t="s">
        <v>189</v>
      </c>
      <c r="J866" s="1" t="s">
        <v>190</v>
      </c>
      <c r="K866" s="1"/>
      <c r="L866" s="1"/>
      <c r="M866" s="1">
        <v>209</v>
      </c>
    </row>
    <row r="867" spans="2:13" x14ac:dyDescent="0.3">
      <c r="B867" s="1" t="s">
        <v>222</v>
      </c>
      <c r="C867" s="1">
        <v>2015</v>
      </c>
      <c r="D867" s="1">
        <v>2015</v>
      </c>
      <c r="E867" s="1"/>
      <c r="F867" s="1"/>
      <c r="G867" s="1"/>
      <c r="H867" s="1"/>
      <c r="I867" s="1" t="s">
        <v>185</v>
      </c>
      <c r="J867" s="1" t="s">
        <v>186</v>
      </c>
      <c r="K867" s="1"/>
      <c r="L867" s="1"/>
      <c r="M867" s="1">
        <v>210</v>
      </c>
    </row>
    <row r="868" spans="2:13" x14ac:dyDescent="0.3">
      <c r="B868" s="1" t="s">
        <v>222</v>
      </c>
      <c r="C868" s="1">
        <v>2015</v>
      </c>
      <c r="D868" s="1">
        <v>2015</v>
      </c>
      <c r="E868" s="1"/>
      <c r="F868" s="1"/>
      <c r="G868" s="1"/>
      <c r="H868" s="1"/>
      <c r="I868" s="1" t="s">
        <v>331</v>
      </c>
      <c r="J868" s="1" t="s">
        <v>332</v>
      </c>
      <c r="K868" s="1"/>
      <c r="L868" s="1"/>
      <c r="M868" s="1">
        <v>211</v>
      </c>
    </row>
    <row r="869" spans="2:13" x14ac:dyDescent="0.3">
      <c r="B869" s="1" t="s">
        <v>222</v>
      </c>
      <c r="C869" s="1">
        <v>2015</v>
      </c>
      <c r="D869" s="1">
        <v>2015</v>
      </c>
      <c r="E869" s="1"/>
      <c r="F869" s="1"/>
      <c r="G869" s="1"/>
      <c r="H869" s="1"/>
      <c r="I869" s="1" t="s">
        <v>187</v>
      </c>
      <c r="J869" s="1" t="s">
        <v>188</v>
      </c>
      <c r="K869" s="1"/>
      <c r="L869" s="1"/>
      <c r="M869" s="1">
        <v>212</v>
      </c>
    </row>
    <row r="870" spans="2:13" x14ac:dyDescent="0.3">
      <c r="B870" s="1" t="s">
        <v>222</v>
      </c>
      <c r="C870" s="1">
        <v>2015</v>
      </c>
      <c r="D870" s="1">
        <v>2015</v>
      </c>
      <c r="E870" s="1"/>
      <c r="F870" s="1"/>
      <c r="G870" s="1"/>
      <c r="H870" s="1"/>
      <c r="I870" s="1" t="s">
        <v>179</v>
      </c>
      <c r="J870" s="1" t="s">
        <v>180</v>
      </c>
      <c r="K870" s="1"/>
      <c r="L870" s="1"/>
      <c r="M870" s="1">
        <v>215</v>
      </c>
    </row>
    <row r="871" spans="2:13" x14ac:dyDescent="0.3">
      <c r="B871" s="1" t="s">
        <v>222</v>
      </c>
      <c r="C871" s="1">
        <v>2015</v>
      </c>
      <c r="D871" s="1">
        <v>2015</v>
      </c>
      <c r="E871" s="1"/>
      <c r="F871" s="1"/>
      <c r="G871" s="1"/>
      <c r="H871" s="1"/>
      <c r="I871" s="1" t="s">
        <v>195</v>
      </c>
      <c r="J871" s="1" t="s">
        <v>196</v>
      </c>
      <c r="K871" s="1"/>
      <c r="L871" s="1"/>
      <c r="M871" s="1">
        <v>216</v>
      </c>
    </row>
    <row r="872" spans="2:13" x14ac:dyDescent="0.3">
      <c r="B872" s="1" t="s">
        <v>222</v>
      </c>
      <c r="C872" s="1">
        <v>2015</v>
      </c>
      <c r="D872" s="1">
        <v>2015</v>
      </c>
      <c r="E872" s="1"/>
      <c r="F872" s="1"/>
      <c r="G872" s="1"/>
      <c r="H872" s="1"/>
      <c r="I872" s="1" t="s">
        <v>209</v>
      </c>
      <c r="J872" s="1" t="s">
        <v>210</v>
      </c>
      <c r="K872" s="1"/>
      <c r="L872" s="1"/>
      <c r="M872" s="1">
        <v>217</v>
      </c>
    </row>
    <row r="873" spans="2:13" x14ac:dyDescent="0.3">
      <c r="B873" s="1" t="s">
        <v>222</v>
      </c>
      <c r="C873" s="1">
        <v>2015</v>
      </c>
      <c r="D873" s="1">
        <v>2015</v>
      </c>
      <c r="E873" s="1"/>
      <c r="F873" s="1"/>
      <c r="G873" s="1"/>
      <c r="H873" s="1"/>
      <c r="I873" s="1" t="s">
        <v>211</v>
      </c>
      <c r="J873" s="1" t="s">
        <v>212</v>
      </c>
      <c r="K873" s="1"/>
      <c r="L873" s="1"/>
      <c r="M873" s="1">
        <v>218</v>
      </c>
    </row>
    <row r="874" spans="2:13" x14ac:dyDescent="0.3">
      <c r="B874" s="1" t="s">
        <v>222</v>
      </c>
      <c r="C874" s="1">
        <v>2015</v>
      </c>
      <c r="D874" s="1">
        <v>2015</v>
      </c>
      <c r="E874" s="1"/>
      <c r="F874" s="1"/>
      <c r="G874" s="1"/>
      <c r="H874" s="1"/>
      <c r="I874" s="1" t="s">
        <v>333</v>
      </c>
      <c r="J874" s="1" t="s">
        <v>334</v>
      </c>
      <c r="K874" s="1"/>
      <c r="L874" s="1"/>
      <c r="M874" s="1">
        <v>219</v>
      </c>
    </row>
    <row r="875" spans="2:13" x14ac:dyDescent="0.3">
      <c r="B875" s="1" t="s">
        <v>222</v>
      </c>
      <c r="C875" s="1">
        <v>2015</v>
      </c>
      <c r="D875" s="1">
        <v>2015</v>
      </c>
      <c r="E875" s="1"/>
      <c r="F875" s="1"/>
      <c r="G875" s="1"/>
      <c r="H875" s="1"/>
      <c r="I875" s="1" t="s">
        <v>335</v>
      </c>
      <c r="J875" s="1" t="s">
        <v>336</v>
      </c>
      <c r="K875" s="1"/>
      <c r="L875" s="1"/>
      <c r="M875" s="1">
        <v>220</v>
      </c>
    </row>
    <row r="876" spans="2:13" x14ac:dyDescent="0.3">
      <c r="B876" s="1" t="s">
        <v>222</v>
      </c>
      <c r="C876" s="1">
        <v>2015</v>
      </c>
      <c r="D876" s="1">
        <v>2015</v>
      </c>
      <c r="E876" s="1"/>
      <c r="F876" s="1"/>
      <c r="G876" s="1"/>
      <c r="H876" s="1"/>
      <c r="I876" s="1" t="s">
        <v>337</v>
      </c>
      <c r="J876" s="1" t="s">
        <v>338</v>
      </c>
      <c r="K876" s="1"/>
      <c r="L876" s="1"/>
      <c r="M876" s="1">
        <v>221</v>
      </c>
    </row>
    <row r="877" spans="2:13" x14ac:dyDescent="0.3">
      <c r="B877" s="1" t="s">
        <v>222</v>
      </c>
      <c r="C877" s="1">
        <v>2015</v>
      </c>
      <c r="D877" s="1">
        <v>2015</v>
      </c>
      <c r="E877" s="1"/>
      <c r="F877" s="1"/>
      <c r="G877" s="1"/>
      <c r="H877" s="1"/>
      <c r="I877" s="1" t="s">
        <v>339</v>
      </c>
      <c r="J877" s="1" t="s">
        <v>340</v>
      </c>
      <c r="K877" s="1"/>
      <c r="L877" s="1"/>
      <c r="M877" s="1">
        <v>222</v>
      </c>
    </row>
    <row r="878" spans="2:13" x14ac:dyDescent="0.3">
      <c r="B878" s="1" t="s">
        <v>222</v>
      </c>
      <c r="C878" s="1">
        <v>2015</v>
      </c>
      <c r="D878" s="1">
        <v>2015</v>
      </c>
      <c r="E878" s="1"/>
      <c r="F878" s="1"/>
      <c r="G878" s="1"/>
      <c r="H878" s="1"/>
      <c r="I878" s="1" t="s">
        <v>341</v>
      </c>
      <c r="J878" s="1" t="s">
        <v>342</v>
      </c>
      <c r="K878" s="1"/>
      <c r="L878" s="1"/>
      <c r="M878" s="1">
        <v>223</v>
      </c>
    </row>
    <row r="879" spans="2:13" x14ac:dyDescent="0.3">
      <c r="B879" s="1" t="s">
        <v>222</v>
      </c>
      <c r="C879" s="1">
        <v>2015</v>
      </c>
      <c r="D879" s="1">
        <v>2015</v>
      </c>
      <c r="E879" s="1"/>
      <c r="F879" s="1"/>
      <c r="G879" s="1"/>
      <c r="H879" s="1"/>
      <c r="I879" s="1" t="s">
        <v>343</v>
      </c>
      <c r="J879" s="1" t="s">
        <v>344</v>
      </c>
      <c r="K879" s="1"/>
      <c r="L879" s="1"/>
      <c r="M879" s="1">
        <v>224</v>
      </c>
    </row>
    <row r="880" spans="2:13" x14ac:dyDescent="0.3">
      <c r="B880" s="1" t="s">
        <v>222</v>
      </c>
      <c r="C880" s="1">
        <v>2015</v>
      </c>
      <c r="D880" s="1">
        <v>2015</v>
      </c>
      <c r="E880" s="1"/>
      <c r="F880" s="1"/>
      <c r="G880" s="1"/>
      <c r="H880" s="1"/>
      <c r="I880" s="1" t="s">
        <v>345</v>
      </c>
      <c r="J880" s="1" t="s">
        <v>346</v>
      </c>
      <c r="K880" s="1"/>
      <c r="L880" s="1"/>
      <c r="M880" s="1">
        <v>225</v>
      </c>
    </row>
    <row r="881" spans="2:13" x14ac:dyDescent="0.3">
      <c r="B881" s="1" t="s">
        <v>222</v>
      </c>
      <c r="C881" s="1">
        <v>2015</v>
      </c>
      <c r="D881" s="1">
        <v>2015</v>
      </c>
      <c r="E881" s="1"/>
      <c r="F881" s="1"/>
      <c r="G881" s="1"/>
      <c r="H881" s="1"/>
      <c r="I881" s="1" t="s">
        <v>347</v>
      </c>
      <c r="J881" s="1" t="s">
        <v>348</v>
      </c>
      <c r="K881" s="1"/>
      <c r="L881" s="1"/>
      <c r="M881" s="1">
        <v>226</v>
      </c>
    </row>
    <row r="882" spans="2:13" x14ac:dyDescent="0.3">
      <c r="B882" s="1" t="s">
        <v>222</v>
      </c>
      <c r="C882" s="1">
        <v>2015</v>
      </c>
      <c r="D882" s="1">
        <v>2015</v>
      </c>
      <c r="E882" s="1"/>
      <c r="F882" s="1"/>
      <c r="G882" s="1"/>
      <c r="H882" s="1"/>
      <c r="I882" s="1" t="s">
        <v>349</v>
      </c>
      <c r="J882" s="1" t="s">
        <v>350</v>
      </c>
      <c r="K882" s="1"/>
      <c r="L882" s="1"/>
      <c r="M882" s="1">
        <v>227</v>
      </c>
    </row>
    <row r="883" spans="2:13" x14ac:dyDescent="0.3">
      <c r="B883" s="1" t="s">
        <v>222</v>
      </c>
      <c r="C883" s="1">
        <v>2015</v>
      </c>
      <c r="D883" s="1">
        <v>2015</v>
      </c>
      <c r="E883" s="1"/>
      <c r="F883" s="1"/>
      <c r="G883" s="1"/>
      <c r="H883" s="1"/>
      <c r="I883" s="1" t="s">
        <v>351</v>
      </c>
      <c r="J883" s="1" t="s">
        <v>352</v>
      </c>
      <c r="K883" s="1"/>
      <c r="L883" s="1"/>
      <c r="M883" s="1">
        <v>228</v>
      </c>
    </row>
    <row r="884" spans="2:13" x14ac:dyDescent="0.3">
      <c r="B884" s="1" t="s">
        <v>222</v>
      </c>
      <c r="C884" s="1">
        <v>2015</v>
      </c>
      <c r="D884" s="1">
        <v>2015</v>
      </c>
      <c r="E884" s="1"/>
      <c r="F884" s="1"/>
      <c r="G884" s="1"/>
      <c r="H884" s="1"/>
      <c r="I884" s="1" t="s">
        <v>353</v>
      </c>
      <c r="J884" s="1" t="s">
        <v>354</v>
      </c>
      <c r="K884" s="1"/>
      <c r="L884" s="1"/>
      <c r="M884" s="1">
        <v>229</v>
      </c>
    </row>
    <row r="885" spans="2:13" x14ac:dyDescent="0.3">
      <c r="B885" s="1" t="s">
        <v>222</v>
      </c>
      <c r="C885" s="1">
        <v>2015</v>
      </c>
      <c r="D885" s="1">
        <v>2015</v>
      </c>
      <c r="E885" s="1"/>
      <c r="F885" s="1"/>
      <c r="G885" s="1"/>
      <c r="H885" s="1"/>
      <c r="I885" s="1" t="s">
        <v>205</v>
      </c>
      <c r="J885" s="1" t="s">
        <v>206</v>
      </c>
      <c r="K885" s="1"/>
      <c r="L885" s="1"/>
      <c r="M885" s="1">
        <v>230</v>
      </c>
    </row>
    <row r="886" spans="2:13" x14ac:dyDescent="0.3">
      <c r="B886" s="1" t="s">
        <v>222</v>
      </c>
      <c r="C886" s="1">
        <v>2015</v>
      </c>
      <c r="D886" s="1">
        <v>2015</v>
      </c>
      <c r="E886" s="1"/>
      <c r="F886" s="1"/>
      <c r="G886" s="1"/>
      <c r="H886" s="1"/>
      <c r="I886" s="1" t="s">
        <v>355</v>
      </c>
      <c r="J886" s="1" t="s">
        <v>356</v>
      </c>
      <c r="K886" s="1"/>
      <c r="L886" s="1"/>
      <c r="M886" s="1">
        <v>231</v>
      </c>
    </row>
    <row r="887" spans="2:13" x14ac:dyDescent="0.3">
      <c r="B887" s="1" t="s">
        <v>222</v>
      </c>
      <c r="C887" s="1">
        <v>2015</v>
      </c>
      <c r="D887" s="1">
        <v>2015</v>
      </c>
      <c r="E887" s="1"/>
      <c r="F887" s="1"/>
      <c r="G887" s="1"/>
      <c r="H887" s="1"/>
      <c r="I887" s="1" t="s">
        <v>357</v>
      </c>
      <c r="J887" s="1" t="s">
        <v>358</v>
      </c>
      <c r="K887" s="1"/>
      <c r="L887" s="1"/>
      <c r="M887" s="1">
        <v>232</v>
      </c>
    </row>
    <row r="888" spans="2:13" x14ac:dyDescent="0.3">
      <c r="B888" s="1" t="s">
        <v>222</v>
      </c>
      <c r="C888" s="1">
        <v>2015</v>
      </c>
      <c r="D888" s="1">
        <v>2015</v>
      </c>
      <c r="E888" s="1"/>
      <c r="F888" s="1"/>
      <c r="G888" s="1"/>
      <c r="H888" s="1"/>
      <c r="I888" s="1" t="s">
        <v>359</v>
      </c>
      <c r="J888" s="1" t="s">
        <v>360</v>
      </c>
      <c r="K888" s="1"/>
      <c r="L888" s="1"/>
      <c r="M888" s="1">
        <v>233</v>
      </c>
    </row>
    <row r="889" spans="2:13" x14ac:dyDescent="0.3">
      <c r="B889" s="1" t="s">
        <v>222</v>
      </c>
      <c r="C889" s="1">
        <v>2015</v>
      </c>
      <c r="D889" s="1">
        <v>2015</v>
      </c>
      <c r="E889" s="1"/>
      <c r="F889" s="1"/>
      <c r="G889" s="1"/>
      <c r="H889" s="1"/>
      <c r="I889" s="1" t="s">
        <v>361</v>
      </c>
      <c r="J889" s="1" t="s">
        <v>362</v>
      </c>
      <c r="K889" s="1"/>
      <c r="L889" s="1"/>
      <c r="M889" s="1">
        <v>234</v>
      </c>
    </row>
    <row r="890" spans="2:13" x14ac:dyDescent="0.3">
      <c r="B890" s="1" t="s">
        <v>222</v>
      </c>
      <c r="C890" s="1">
        <v>2015</v>
      </c>
      <c r="D890" s="1">
        <v>2015</v>
      </c>
      <c r="E890" s="1"/>
      <c r="F890" s="1"/>
      <c r="G890" s="1"/>
      <c r="H890" s="1"/>
      <c r="I890" s="1" t="s">
        <v>363</v>
      </c>
      <c r="J890" s="1" t="s">
        <v>364</v>
      </c>
      <c r="K890" s="1"/>
      <c r="L890" s="1"/>
      <c r="M890" s="1">
        <v>235</v>
      </c>
    </row>
    <row r="891" spans="2:13" x14ac:dyDescent="0.3">
      <c r="B891" s="1" t="s">
        <v>222</v>
      </c>
      <c r="C891" s="1">
        <v>2015</v>
      </c>
      <c r="D891" s="1">
        <v>2015</v>
      </c>
      <c r="E891" s="1"/>
      <c r="F891" s="1"/>
      <c r="G891" s="1"/>
      <c r="H891" s="1"/>
      <c r="I891" s="1" t="s">
        <v>365</v>
      </c>
      <c r="J891" s="1" t="s">
        <v>366</v>
      </c>
      <c r="K891" s="1"/>
      <c r="L891" s="1"/>
      <c r="M891" s="1">
        <v>236</v>
      </c>
    </row>
    <row r="892" spans="2:13" x14ac:dyDescent="0.3">
      <c r="B892" s="1" t="s">
        <v>222</v>
      </c>
      <c r="C892" s="1">
        <v>2015</v>
      </c>
      <c r="D892" s="1">
        <v>2015</v>
      </c>
      <c r="E892" s="1"/>
      <c r="F892" s="1"/>
      <c r="G892" s="1"/>
      <c r="H892" s="1"/>
      <c r="I892" s="1" t="s">
        <v>220</v>
      </c>
      <c r="J892" s="1" t="s">
        <v>221</v>
      </c>
      <c r="K892" s="1"/>
      <c r="L892" s="1"/>
      <c r="M892" s="1">
        <v>237</v>
      </c>
    </row>
    <row r="893" spans="2:13" x14ac:dyDescent="0.3">
      <c r="B893" s="1" t="s">
        <v>222</v>
      </c>
      <c r="C893" s="1">
        <v>2015</v>
      </c>
      <c r="D893" s="1">
        <v>2015</v>
      </c>
      <c r="E893" s="1"/>
      <c r="F893" s="1"/>
      <c r="G893" s="1"/>
      <c r="H893" s="1"/>
      <c r="I893" s="1" t="s">
        <v>367</v>
      </c>
      <c r="J893" s="1" t="s">
        <v>368</v>
      </c>
      <c r="K893" s="1"/>
      <c r="L893" s="1"/>
      <c r="M893" s="1">
        <v>238</v>
      </c>
    </row>
    <row r="894" spans="2:13" x14ac:dyDescent="0.3">
      <c r="B894" s="1" t="s">
        <v>222</v>
      </c>
      <c r="C894" s="1">
        <v>2015</v>
      </c>
      <c r="D894" s="1">
        <v>2015</v>
      </c>
      <c r="E894" s="1"/>
      <c r="F894" s="1"/>
      <c r="G894" s="1"/>
      <c r="H894" s="1"/>
      <c r="I894" s="1" t="s">
        <v>369</v>
      </c>
      <c r="J894" s="1" t="s">
        <v>370</v>
      </c>
      <c r="K894" s="1"/>
      <c r="L894" s="1"/>
      <c r="M894" s="1">
        <v>239</v>
      </c>
    </row>
    <row r="895" spans="2:13" x14ac:dyDescent="0.3">
      <c r="B895" s="1" t="s">
        <v>222</v>
      </c>
      <c r="C895" s="1">
        <v>2015</v>
      </c>
      <c r="D895" s="1">
        <v>2015</v>
      </c>
      <c r="E895" s="1"/>
      <c r="F895" s="1"/>
      <c r="G895" s="1"/>
      <c r="H895" s="1"/>
      <c r="I895" s="1" t="s">
        <v>371</v>
      </c>
      <c r="J895" s="1" t="s">
        <v>372</v>
      </c>
      <c r="K895" s="1"/>
      <c r="L895" s="1"/>
      <c r="M895" s="1">
        <v>240</v>
      </c>
    </row>
    <row r="896" spans="2:13" x14ac:dyDescent="0.3">
      <c r="B896" s="1" t="s">
        <v>222</v>
      </c>
      <c r="C896" s="1">
        <v>2015</v>
      </c>
      <c r="D896" s="1">
        <v>2015</v>
      </c>
      <c r="E896" s="1"/>
      <c r="F896" s="1"/>
      <c r="G896" s="1"/>
      <c r="H896" s="1"/>
      <c r="I896" s="1" t="s">
        <v>373</v>
      </c>
      <c r="J896" s="1" t="s">
        <v>374</v>
      </c>
      <c r="K896" s="1"/>
      <c r="L896" s="1"/>
      <c r="M896" s="1">
        <v>241</v>
      </c>
    </row>
    <row r="897" spans="2:13" x14ac:dyDescent="0.3">
      <c r="B897" s="1" t="s">
        <v>222</v>
      </c>
      <c r="C897" s="1">
        <v>2015</v>
      </c>
      <c r="D897" s="1">
        <v>2015</v>
      </c>
      <c r="E897" s="1"/>
      <c r="F897" s="1"/>
      <c r="G897" s="1"/>
      <c r="H897" s="1"/>
      <c r="I897" s="1" t="s">
        <v>213</v>
      </c>
      <c r="J897" s="1" t="s">
        <v>214</v>
      </c>
      <c r="K897" s="1"/>
      <c r="L897" s="1"/>
      <c r="M897" s="1">
        <v>242</v>
      </c>
    </row>
    <row r="898" spans="2:13" x14ac:dyDescent="0.3">
      <c r="B898" s="1" t="s">
        <v>222</v>
      </c>
      <c r="C898" s="1">
        <v>2015</v>
      </c>
      <c r="D898" s="1">
        <v>2015</v>
      </c>
      <c r="E898" s="1"/>
      <c r="F898" s="1"/>
      <c r="G898" s="1"/>
      <c r="H898" s="1"/>
      <c r="I898" s="1" t="s">
        <v>375</v>
      </c>
      <c r="J898" s="1" t="s">
        <v>376</v>
      </c>
      <c r="K898" s="1"/>
      <c r="L898" s="1"/>
      <c r="M898" s="1">
        <v>243</v>
      </c>
    </row>
    <row r="899" spans="2:13" x14ac:dyDescent="0.3">
      <c r="B899" s="1" t="s">
        <v>222</v>
      </c>
      <c r="C899" s="1">
        <v>2015</v>
      </c>
      <c r="D899" s="1">
        <v>2015</v>
      </c>
      <c r="E899" s="1"/>
      <c r="F899" s="1"/>
      <c r="G899" s="1"/>
      <c r="H899" s="1"/>
      <c r="I899" s="1" t="s">
        <v>175</v>
      </c>
      <c r="J899" s="1" t="s">
        <v>176</v>
      </c>
      <c r="K899" s="1"/>
      <c r="L899" s="1"/>
      <c r="M899" s="1">
        <v>244</v>
      </c>
    </row>
    <row r="900" spans="2:13" x14ac:dyDescent="0.3">
      <c r="B900" s="1" t="s">
        <v>222</v>
      </c>
      <c r="C900" s="1">
        <v>2015</v>
      </c>
      <c r="D900" s="1">
        <v>2015</v>
      </c>
      <c r="E900" s="1"/>
      <c r="F900" s="1"/>
      <c r="G900" s="1"/>
      <c r="H900" s="1"/>
      <c r="I900" s="1" t="s">
        <v>203</v>
      </c>
      <c r="J900" s="1" t="s">
        <v>204</v>
      </c>
      <c r="K900" s="1"/>
      <c r="L900" s="1"/>
      <c r="M900" s="1">
        <v>245</v>
      </c>
    </row>
    <row r="901" spans="2:13" x14ac:dyDescent="0.3">
      <c r="B901" s="1" t="s">
        <v>222</v>
      </c>
      <c r="C901" s="1">
        <v>2015</v>
      </c>
      <c r="D901" s="1">
        <v>2015</v>
      </c>
      <c r="E901" s="1"/>
      <c r="F901" s="1"/>
      <c r="G901" s="1"/>
      <c r="H901" s="1"/>
      <c r="I901" s="1" t="s">
        <v>199</v>
      </c>
      <c r="J901" s="1" t="s">
        <v>200</v>
      </c>
      <c r="K901" s="1"/>
      <c r="L901" s="1"/>
      <c r="M901" s="1">
        <v>246</v>
      </c>
    </row>
    <row r="902" spans="2:13" x14ac:dyDescent="0.3">
      <c r="B902" s="1" t="s">
        <v>222</v>
      </c>
      <c r="C902" s="1">
        <v>2015</v>
      </c>
      <c r="D902" s="1">
        <v>2015</v>
      </c>
      <c r="E902" s="1"/>
      <c r="F902" s="1"/>
      <c r="G902" s="1"/>
      <c r="H902" s="1"/>
      <c r="I902" s="1" t="s">
        <v>201</v>
      </c>
      <c r="J902" s="1" t="s">
        <v>202</v>
      </c>
      <c r="K902" s="1"/>
      <c r="L902" s="1"/>
      <c r="M902" s="1">
        <v>247</v>
      </c>
    </row>
    <row r="903" spans="2:13" x14ac:dyDescent="0.3">
      <c r="B903" s="1" t="s">
        <v>222</v>
      </c>
      <c r="C903" s="1">
        <v>2015</v>
      </c>
      <c r="D903" s="1">
        <v>2015</v>
      </c>
      <c r="E903" s="1"/>
      <c r="F903" s="1"/>
      <c r="G903" s="1"/>
      <c r="H903" s="1"/>
      <c r="I903" s="1" t="s">
        <v>181</v>
      </c>
      <c r="J903" s="1" t="s">
        <v>182</v>
      </c>
      <c r="K903" s="1"/>
      <c r="L903" s="1"/>
      <c r="M903" s="1">
        <v>248</v>
      </c>
    </row>
    <row r="904" spans="2:13" x14ac:dyDescent="0.3">
      <c r="B904" s="1" t="s">
        <v>222</v>
      </c>
      <c r="C904" s="1">
        <v>2015</v>
      </c>
      <c r="D904" s="1">
        <v>2015</v>
      </c>
      <c r="E904" s="1"/>
      <c r="F904" s="1"/>
      <c r="G904" s="1"/>
      <c r="H904" s="1"/>
      <c r="I904" s="1" t="s">
        <v>197</v>
      </c>
      <c r="J904" s="1" t="s">
        <v>198</v>
      </c>
      <c r="K904" s="1"/>
      <c r="L904" s="1"/>
      <c r="M904" s="1">
        <v>249</v>
      </c>
    </row>
    <row r="905" spans="2:13" x14ac:dyDescent="0.3">
      <c r="B905" s="1" t="s">
        <v>222</v>
      </c>
      <c r="C905" s="1">
        <v>2015</v>
      </c>
      <c r="D905" s="1">
        <v>2015</v>
      </c>
      <c r="E905" s="1"/>
      <c r="F905" s="1"/>
      <c r="G905" s="1"/>
      <c r="H905" s="1"/>
      <c r="I905" s="1" t="s">
        <v>207</v>
      </c>
      <c r="J905" s="1" t="s">
        <v>208</v>
      </c>
      <c r="K905" s="1"/>
      <c r="L905" s="1"/>
      <c r="M905" s="1">
        <v>250</v>
      </c>
    </row>
    <row r="906" spans="2:13" x14ac:dyDescent="0.3">
      <c r="B906" s="1" t="s">
        <v>222</v>
      </c>
      <c r="C906" s="1">
        <v>2015</v>
      </c>
      <c r="D906" s="1">
        <v>2015</v>
      </c>
      <c r="E906" s="1"/>
      <c r="F906" s="1"/>
      <c r="G906" s="1"/>
      <c r="H906" s="1"/>
      <c r="I906" s="1" t="s">
        <v>377</v>
      </c>
      <c r="J906" s="1" t="s">
        <v>378</v>
      </c>
      <c r="K906" s="1"/>
      <c r="L906" s="1"/>
      <c r="M906" s="1">
        <v>251</v>
      </c>
    </row>
    <row r="907" spans="2:13" x14ac:dyDescent="0.3">
      <c r="B907" s="1" t="s">
        <v>222</v>
      </c>
      <c r="C907" s="1">
        <v>2015</v>
      </c>
      <c r="D907" s="1">
        <v>2015</v>
      </c>
      <c r="E907" s="1"/>
      <c r="F907" s="1"/>
      <c r="G907" s="1"/>
      <c r="H907" s="1"/>
      <c r="I907" s="1" t="s">
        <v>218</v>
      </c>
      <c r="J907" s="1" t="s">
        <v>219</v>
      </c>
      <c r="K907" s="1"/>
      <c r="L907" s="1"/>
      <c r="M907" s="1">
        <v>252</v>
      </c>
    </row>
    <row r="908" spans="2:13" x14ac:dyDescent="0.3">
      <c r="B908" s="1" t="s">
        <v>222</v>
      </c>
      <c r="C908" s="1">
        <v>2015</v>
      </c>
      <c r="D908" s="1">
        <v>2015</v>
      </c>
      <c r="E908" s="1"/>
      <c r="F908" s="1"/>
      <c r="G908" s="1"/>
      <c r="H908" s="1"/>
      <c r="I908" s="1" t="s">
        <v>177</v>
      </c>
      <c r="J908" s="1" t="s">
        <v>178</v>
      </c>
      <c r="K908" s="1"/>
      <c r="L908" s="1"/>
      <c r="M908" s="1">
        <v>253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0"/>
  <sheetViews>
    <sheetView topLeftCell="BB1" workbookViewId="0">
      <selection activeCell="BM27" sqref="BM27"/>
    </sheetView>
  </sheetViews>
  <sheetFormatPr defaultRowHeight="13.2" x14ac:dyDescent="0.25"/>
  <cols>
    <col min="1" max="1" width="38.44140625" style="289" customWidth="1"/>
    <col min="2" max="2" width="12.88671875" style="290" customWidth="1"/>
    <col min="3" max="74" width="10.33203125" style="289" customWidth="1"/>
    <col min="75" max="256" width="8.88671875" style="289"/>
    <col min="257" max="257" width="38.44140625" style="289" customWidth="1"/>
    <col min="258" max="258" width="12.88671875" style="289" customWidth="1"/>
    <col min="259" max="330" width="10.33203125" style="289" customWidth="1"/>
    <col min="331" max="512" width="8.88671875" style="289"/>
    <col min="513" max="513" width="38.44140625" style="289" customWidth="1"/>
    <col min="514" max="514" width="12.88671875" style="289" customWidth="1"/>
    <col min="515" max="586" width="10.33203125" style="289" customWidth="1"/>
    <col min="587" max="768" width="8.88671875" style="289"/>
    <col min="769" max="769" width="38.44140625" style="289" customWidth="1"/>
    <col min="770" max="770" width="12.88671875" style="289" customWidth="1"/>
    <col min="771" max="842" width="10.33203125" style="289" customWidth="1"/>
    <col min="843" max="1024" width="8.88671875" style="289"/>
    <col min="1025" max="1025" width="38.44140625" style="289" customWidth="1"/>
    <col min="1026" max="1026" width="12.88671875" style="289" customWidth="1"/>
    <col min="1027" max="1098" width="10.33203125" style="289" customWidth="1"/>
    <col min="1099" max="1280" width="8.88671875" style="289"/>
    <col min="1281" max="1281" width="38.44140625" style="289" customWidth="1"/>
    <col min="1282" max="1282" width="12.88671875" style="289" customWidth="1"/>
    <col min="1283" max="1354" width="10.33203125" style="289" customWidth="1"/>
    <col min="1355" max="1536" width="8.88671875" style="289"/>
    <col min="1537" max="1537" width="38.44140625" style="289" customWidth="1"/>
    <col min="1538" max="1538" width="12.88671875" style="289" customWidth="1"/>
    <col min="1539" max="1610" width="10.33203125" style="289" customWidth="1"/>
    <col min="1611" max="1792" width="8.88671875" style="289"/>
    <col min="1793" max="1793" width="38.44140625" style="289" customWidth="1"/>
    <col min="1794" max="1794" width="12.88671875" style="289" customWidth="1"/>
    <col min="1795" max="1866" width="10.33203125" style="289" customWidth="1"/>
    <col min="1867" max="2048" width="8.88671875" style="289"/>
    <col min="2049" max="2049" width="38.44140625" style="289" customWidth="1"/>
    <col min="2050" max="2050" width="12.88671875" style="289" customWidth="1"/>
    <col min="2051" max="2122" width="10.33203125" style="289" customWidth="1"/>
    <col min="2123" max="2304" width="8.88671875" style="289"/>
    <col min="2305" max="2305" width="38.44140625" style="289" customWidth="1"/>
    <col min="2306" max="2306" width="12.88671875" style="289" customWidth="1"/>
    <col min="2307" max="2378" width="10.33203125" style="289" customWidth="1"/>
    <col min="2379" max="2560" width="8.88671875" style="289"/>
    <col min="2561" max="2561" width="38.44140625" style="289" customWidth="1"/>
    <col min="2562" max="2562" width="12.88671875" style="289" customWidth="1"/>
    <col min="2563" max="2634" width="10.33203125" style="289" customWidth="1"/>
    <col min="2635" max="2816" width="8.88671875" style="289"/>
    <col min="2817" max="2817" width="38.44140625" style="289" customWidth="1"/>
    <col min="2818" max="2818" width="12.88671875" style="289" customWidth="1"/>
    <col min="2819" max="2890" width="10.33203125" style="289" customWidth="1"/>
    <col min="2891" max="3072" width="8.88671875" style="289"/>
    <col min="3073" max="3073" width="38.44140625" style="289" customWidth="1"/>
    <col min="3074" max="3074" width="12.88671875" style="289" customWidth="1"/>
    <col min="3075" max="3146" width="10.33203125" style="289" customWidth="1"/>
    <col min="3147" max="3328" width="8.88671875" style="289"/>
    <col min="3329" max="3329" width="38.44140625" style="289" customWidth="1"/>
    <col min="3330" max="3330" width="12.88671875" style="289" customWidth="1"/>
    <col min="3331" max="3402" width="10.33203125" style="289" customWidth="1"/>
    <col min="3403" max="3584" width="8.88671875" style="289"/>
    <col min="3585" max="3585" width="38.44140625" style="289" customWidth="1"/>
    <col min="3586" max="3586" width="12.88671875" style="289" customWidth="1"/>
    <col min="3587" max="3658" width="10.33203125" style="289" customWidth="1"/>
    <col min="3659" max="3840" width="8.88671875" style="289"/>
    <col min="3841" max="3841" width="38.44140625" style="289" customWidth="1"/>
    <col min="3842" max="3842" width="12.88671875" style="289" customWidth="1"/>
    <col min="3843" max="3914" width="10.33203125" style="289" customWidth="1"/>
    <col min="3915" max="4096" width="8.88671875" style="289"/>
    <col min="4097" max="4097" width="38.44140625" style="289" customWidth="1"/>
    <col min="4098" max="4098" width="12.88671875" style="289" customWidth="1"/>
    <col min="4099" max="4170" width="10.33203125" style="289" customWidth="1"/>
    <col min="4171" max="4352" width="8.88671875" style="289"/>
    <col min="4353" max="4353" width="38.44140625" style="289" customWidth="1"/>
    <col min="4354" max="4354" width="12.88671875" style="289" customWidth="1"/>
    <col min="4355" max="4426" width="10.33203125" style="289" customWidth="1"/>
    <col min="4427" max="4608" width="8.88671875" style="289"/>
    <col min="4609" max="4609" width="38.44140625" style="289" customWidth="1"/>
    <col min="4610" max="4610" width="12.88671875" style="289" customWidth="1"/>
    <col min="4611" max="4682" width="10.33203125" style="289" customWidth="1"/>
    <col min="4683" max="4864" width="8.88671875" style="289"/>
    <col min="4865" max="4865" width="38.44140625" style="289" customWidth="1"/>
    <col min="4866" max="4866" width="12.88671875" style="289" customWidth="1"/>
    <col min="4867" max="4938" width="10.33203125" style="289" customWidth="1"/>
    <col min="4939" max="5120" width="8.88671875" style="289"/>
    <col min="5121" max="5121" width="38.44140625" style="289" customWidth="1"/>
    <col min="5122" max="5122" width="12.88671875" style="289" customWidth="1"/>
    <col min="5123" max="5194" width="10.33203125" style="289" customWidth="1"/>
    <col min="5195" max="5376" width="8.88671875" style="289"/>
    <col min="5377" max="5377" width="38.44140625" style="289" customWidth="1"/>
    <col min="5378" max="5378" width="12.88671875" style="289" customWidth="1"/>
    <col min="5379" max="5450" width="10.33203125" style="289" customWidth="1"/>
    <col min="5451" max="5632" width="8.88671875" style="289"/>
    <col min="5633" max="5633" width="38.44140625" style="289" customWidth="1"/>
    <col min="5634" max="5634" width="12.88671875" style="289" customWidth="1"/>
    <col min="5635" max="5706" width="10.33203125" style="289" customWidth="1"/>
    <col min="5707" max="5888" width="8.88671875" style="289"/>
    <col min="5889" max="5889" width="38.44140625" style="289" customWidth="1"/>
    <col min="5890" max="5890" width="12.88671875" style="289" customWidth="1"/>
    <col min="5891" max="5962" width="10.33203125" style="289" customWidth="1"/>
    <col min="5963" max="6144" width="8.88671875" style="289"/>
    <col min="6145" max="6145" width="38.44140625" style="289" customWidth="1"/>
    <col min="6146" max="6146" width="12.88671875" style="289" customWidth="1"/>
    <col min="6147" max="6218" width="10.33203125" style="289" customWidth="1"/>
    <col min="6219" max="6400" width="8.88671875" style="289"/>
    <col min="6401" max="6401" width="38.44140625" style="289" customWidth="1"/>
    <col min="6402" max="6402" width="12.88671875" style="289" customWidth="1"/>
    <col min="6403" max="6474" width="10.33203125" style="289" customWidth="1"/>
    <col min="6475" max="6656" width="8.88671875" style="289"/>
    <col min="6657" max="6657" width="38.44140625" style="289" customWidth="1"/>
    <col min="6658" max="6658" width="12.88671875" style="289" customWidth="1"/>
    <col min="6659" max="6730" width="10.33203125" style="289" customWidth="1"/>
    <col min="6731" max="6912" width="8.88671875" style="289"/>
    <col min="6913" max="6913" width="38.44140625" style="289" customWidth="1"/>
    <col min="6914" max="6914" width="12.88671875" style="289" customWidth="1"/>
    <col min="6915" max="6986" width="10.33203125" style="289" customWidth="1"/>
    <col min="6987" max="7168" width="8.88671875" style="289"/>
    <col min="7169" max="7169" width="38.44140625" style="289" customWidth="1"/>
    <col min="7170" max="7170" width="12.88671875" style="289" customWidth="1"/>
    <col min="7171" max="7242" width="10.33203125" style="289" customWidth="1"/>
    <col min="7243" max="7424" width="8.88671875" style="289"/>
    <col min="7425" max="7425" width="38.44140625" style="289" customWidth="1"/>
    <col min="7426" max="7426" width="12.88671875" style="289" customWidth="1"/>
    <col min="7427" max="7498" width="10.33203125" style="289" customWidth="1"/>
    <col min="7499" max="7680" width="8.88671875" style="289"/>
    <col min="7681" max="7681" width="38.44140625" style="289" customWidth="1"/>
    <col min="7682" max="7682" width="12.88671875" style="289" customWidth="1"/>
    <col min="7683" max="7754" width="10.33203125" style="289" customWidth="1"/>
    <col min="7755" max="7936" width="8.88671875" style="289"/>
    <col min="7937" max="7937" width="38.44140625" style="289" customWidth="1"/>
    <col min="7938" max="7938" width="12.88671875" style="289" customWidth="1"/>
    <col min="7939" max="8010" width="10.33203125" style="289" customWidth="1"/>
    <col min="8011" max="8192" width="8.88671875" style="289"/>
    <col min="8193" max="8193" width="38.44140625" style="289" customWidth="1"/>
    <col min="8194" max="8194" width="12.88671875" style="289" customWidth="1"/>
    <col min="8195" max="8266" width="10.33203125" style="289" customWidth="1"/>
    <col min="8267" max="8448" width="8.88671875" style="289"/>
    <col min="8449" max="8449" width="38.44140625" style="289" customWidth="1"/>
    <col min="8450" max="8450" width="12.88671875" style="289" customWidth="1"/>
    <col min="8451" max="8522" width="10.33203125" style="289" customWidth="1"/>
    <col min="8523" max="8704" width="8.88671875" style="289"/>
    <col min="8705" max="8705" width="38.44140625" style="289" customWidth="1"/>
    <col min="8706" max="8706" width="12.88671875" style="289" customWidth="1"/>
    <col min="8707" max="8778" width="10.33203125" style="289" customWidth="1"/>
    <col min="8779" max="8960" width="8.88671875" style="289"/>
    <col min="8961" max="8961" width="38.44140625" style="289" customWidth="1"/>
    <col min="8962" max="8962" width="12.88671875" style="289" customWidth="1"/>
    <col min="8963" max="9034" width="10.33203125" style="289" customWidth="1"/>
    <col min="9035" max="9216" width="8.88671875" style="289"/>
    <col min="9217" max="9217" width="38.44140625" style="289" customWidth="1"/>
    <col min="9218" max="9218" width="12.88671875" style="289" customWidth="1"/>
    <col min="9219" max="9290" width="10.33203125" style="289" customWidth="1"/>
    <col min="9291" max="9472" width="8.88671875" style="289"/>
    <col min="9473" max="9473" width="38.44140625" style="289" customWidth="1"/>
    <col min="9474" max="9474" width="12.88671875" style="289" customWidth="1"/>
    <col min="9475" max="9546" width="10.33203125" style="289" customWidth="1"/>
    <col min="9547" max="9728" width="8.88671875" style="289"/>
    <col min="9729" max="9729" width="38.44140625" style="289" customWidth="1"/>
    <col min="9730" max="9730" width="12.88671875" style="289" customWidth="1"/>
    <col min="9731" max="9802" width="10.33203125" style="289" customWidth="1"/>
    <col min="9803" max="9984" width="8.88671875" style="289"/>
    <col min="9985" max="9985" width="38.44140625" style="289" customWidth="1"/>
    <col min="9986" max="9986" width="12.88671875" style="289" customWidth="1"/>
    <col min="9987" max="10058" width="10.33203125" style="289" customWidth="1"/>
    <col min="10059" max="10240" width="8.88671875" style="289"/>
    <col min="10241" max="10241" width="38.44140625" style="289" customWidth="1"/>
    <col min="10242" max="10242" width="12.88671875" style="289" customWidth="1"/>
    <col min="10243" max="10314" width="10.33203125" style="289" customWidth="1"/>
    <col min="10315" max="10496" width="8.88671875" style="289"/>
    <col min="10497" max="10497" width="38.44140625" style="289" customWidth="1"/>
    <col min="10498" max="10498" width="12.88671875" style="289" customWidth="1"/>
    <col min="10499" max="10570" width="10.33203125" style="289" customWidth="1"/>
    <col min="10571" max="10752" width="8.88671875" style="289"/>
    <col min="10753" max="10753" width="38.44140625" style="289" customWidth="1"/>
    <col min="10754" max="10754" width="12.88671875" style="289" customWidth="1"/>
    <col min="10755" max="10826" width="10.33203125" style="289" customWidth="1"/>
    <col min="10827" max="11008" width="8.88671875" style="289"/>
    <col min="11009" max="11009" width="38.44140625" style="289" customWidth="1"/>
    <col min="11010" max="11010" width="12.88671875" style="289" customWidth="1"/>
    <col min="11011" max="11082" width="10.33203125" style="289" customWidth="1"/>
    <col min="11083" max="11264" width="8.88671875" style="289"/>
    <col min="11265" max="11265" width="38.44140625" style="289" customWidth="1"/>
    <col min="11266" max="11266" width="12.88671875" style="289" customWidth="1"/>
    <col min="11267" max="11338" width="10.33203125" style="289" customWidth="1"/>
    <col min="11339" max="11520" width="8.88671875" style="289"/>
    <col min="11521" max="11521" width="38.44140625" style="289" customWidth="1"/>
    <col min="11522" max="11522" width="12.88671875" style="289" customWidth="1"/>
    <col min="11523" max="11594" width="10.33203125" style="289" customWidth="1"/>
    <col min="11595" max="11776" width="8.88671875" style="289"/>
    <col min="11777" max="11777" width="38.44140625" style="289" customWidth="1"/>
    <col min="11778" max="11778" width="12.88671875" style="289" customWidth="1"/>
    <col min="11779" max="11850" width="10.33203125" style="289" customWidth="1"/>
    <col min="11851" max="12032" width="8.88671875" style="289"/>
    <col min="12033" max="12033" width="38.44140625" style="289" customWidth="1"/>
    <col min="12034" max="12034" width="12.88671875" style="289" customWidth="1"/>
    <col min="12035" max="12106" width="10.33203125" style="289" customWidth="1"/>
    <col min="12107" max="12288" width="8.88671875" style="289"/>
    <col min="12289" max="12289" width="38.44140625" style="289" customWidth="1"/>
    <col min="12290" max="12290" width="12.88671875" style="289" customWidth="1"/>
    <col min="12291" max="12362" width="10.33203125" style="289" customWidth="1"/>
    <col min="12363" max="12544" width="8.88671875" style="289"/>
    <col min="12545" max="12545" width="38.44140625" style="289" customWidth="1"/>
    <col min="12546" max="12546" width="12.88671875" style="289" customWidth="1"/>
    <col min="12547" max="12618" width="10.33203125" style="289" customWidth="1"/>
    <col min="12619" max="12800" width="8.88671875" style="289"/>
    <col min="12801" max="12801" width="38.44140625" style="289" customWidth="1"/>
    <col min="12802" max="12802" width="12.88671875" style="289" customWidth="1"/>
    <col min="12803" max="12874" width="10.33203125" style="289" customWidth="1"/>
    <col min="12875" max="13056" width="8.88671875" style="289"/>
    <col min="13057" max="13057" width="38.44140625" style="289" customWidth="1"/>
    <col min="13058" max="13058" width="12.88671875" style="289" customWidth="1"/>
    <col min="13059" max="13130" width="10.33203125" style="289" customWidth="1"/>
    <col min="13131" max="13312" width="8.88671875" style="289"/>
    <col min="13313" max="13313" width="38.44140625" style="289" customWidth="1"/>
    <col min="13314" max="13314" width="12.88671875" style="289" customWidth="1"/>
    <col min="13315" max="13386" width="10.33203125" style="289" customWidth="1"/>
    <col min="13387" max="13568" width="8.88671875" style="289"/>
    <col min="13569" max="13569" width="38.44140625" style="289" customWidth="1"/>
    <col min="13570" max="13570" width="12.88671875" style="289" customWidth="1"/>
    <col min="13571" max="13642" width="10.33203125" style="289" customWidth="1"/>
    <col min="13643" max="13824" width="8.88671875" style="289"/>
    <col min="13825" max="13825" width="38.44140625" style="289" customWidth="1"/>
    <col min="13826" max="13826" width="12.88671875" style="289" customWidth="1"/>
    <col min="13827" max="13898" width="10.33203125" style="289" customWidth="1"/>
    <col min="13899" max="14080" width="8.88671875" style="289"/>
    <col min="14081" max="14081" width="38.44140625" style="289" customWidth="1"/>
    <col min="14082" max="14082" width="12.88671875" style="289" customWidth="1"/>
    <col min="14083" max="14154" width="10.33203125" style="289" customWidth="1"/>
    <col min="14155" max="14336" width="8.88671875" style="289"/>
    <col min="14337" max="14337" width="38.44140625" style="289" customWidth="1"/>
    <col min="14338" max="14338" width="12.88671875" style="289" customWidth="1"/>
    <col min="14339" max="14410" width="10.33203125" style="289" customWidth="1"/>
    <col min="14411" max="14592" width="8.88671875" style="289"/>
    <col min="14593" max="14593" width="38.44140625" style="289" customWidth="1"/>
    <col min="14594" max="14594" width="12.88671875" style="289" customWidth="1"/>
    <col min="14595" max="14666" width="10.33203125" style="289" customWidth="1"/>
    <col min="14667" max="14848" width="8.88671875" style="289"/>
    <col min="14849" max="14849" width="38.44140625" style="289" customWidth="1"/>
    <col min="14850" max="14850" width="12.88671875" style="289" customWidth="1"/>
    <col min="14851" max="14922" width="10.33203125" style="289" customWidth="1"/>
    <col min="14923" max="15104" width="8.88671875" style="289"/>
    <col min="15105" max="15105" width="38.44140625" style="289" customWidth="1"/>
    <col min="15106" max="15106" width="12.88671875" style="289" customWidth="1"/>
    <col min="15107" max="15178" width="10.33203125" style="289" customWidth="1"/>
    <col min="15179" max="15360" width="8.88671875" style="289"/>
    <col min="15361" max="15361" width="38.44140625" style="289" customWidth="1"/>
    <col min="15362" max="15362" width="12.88671875" style="289" customWidth="1"/>
    <col min="15363" max="15434" width="10.33203125" style="289" customWidth="1"/>
    <col min="15435" max="15616" width="8.88671875" style="289"/>
    <col min="15617" max="15617" width="38.44140625" style="289" customWidth="1"/>
    <col min="15618" max="15618" width="12.88671875" style="289" customWidth="1"/>
    <col min="15619" max="15690" width="10.33203125" style="289" customWidth="1"/>
    <col min="15691" max="15872" width="8.88671875" style="289"/>
    <col min="15873" max="15873" width="38.44140625" style="289" customWidth="1"/>
    <col min="15874" max="15874" width="12.88671875" style="289" customWidth="1"/>
    <col min="15875" max="15946" width="10.33203125" style="289" customWidth="1"/>
    <col min="15947" max="16128" width="8.88671875" style="289"/>
    <col min="16129" max="16129" width="38.44140625" style="289" customWidth="1"/>
    <col min="16130" max="16130" width="12.88671875" style="289" customWidth="1"/>
    <col min="16131" max="16202" width="10.33203125" style="289" customWidth="1"/>
    <col min="16203" max="16384" width="8.88671875" style="289"/>
  </cols>
  <sheetData>
    <row r="1" spans="1:75" ht="17.399999999999999" x14ac:dyDescent="0.3">
      <c r="A1" s="345" t="s">
        <v>502</v>
      </c>
      <c r="B1" s="346"/>
    </row>
    <row r="2" spans="1:75" ht="15.6" x14ac:dyDescent="0.3">
      <c r="A2" s="347" t="s">
        <v>633</v>
      </c>
      <c r="B2" s="348"/>
    </row>
    <row r="3" spans="1:75" ht="14.4" thickBot="1" x14ac:dyDescent="0.3">
      <c r="A3" s="349" t="s">
        <v>504</v>
      </c>
      <c r="B3" s="350"/>
    </row>
    <row r="6" spans="1:75" x14ac:dyDescent="0.25">
      <c r="AW6" s="291" t="s">
        <v>506</v>
      </c>
      <c r="AX6" s="292" t="s">
        <v>506</v>
      </c>
      <c r="AY6" s="292" t="s">
        <v>506</v>
      </c>
      <c r="AZ6" s="292" t="s">
        <v>506</v>
      </c>
      <c r="BA6" s="293" t="s">
        <v>507</v>
      </c>
      <c r="BB6" s="293" t="s">
        <v>507</v>
      </c>
      <c r="BC6" s="293" t="s">
        <v>507</v>
      </c>
      <c r="BD6" s="293" t="s">
        <v>507</v>
      </c>
      <c r="BE6" s="294" t="s">
        <v>508</v>
      </c>
      <c r="BF6" s="294" t="s">
        <v>508</v>
      </c>
      <c r="BG6" s="294" t="s">
        <v>508</v>
      </c>
      <c r="BH6" s="294" t="s">
        <v>508</v>
      </c>
      <c r="BI6" s="295" t="s">
        <v>509</v>
      </c>
      <c r="BJ6" s="295" t="s">
        <v>509</v>
      </c>
      <c r="BK6" s="295" t="s">
        <v>509</v>
      </c>
      <c r="BL6" s="295" t="s">
        <v>509</v>
      </c>
      <c r="BM6" s="296" t="s">
        <v>634</v>
      </c>
      <c r="BN6" s="296" t="s">
        <v>634</v>
      </c>
      <c r="BO6" s="296" t="s">
        <v>634</v>
      </c>
      <c r="BP6" s="296" t="s">
        <v>634</v>
      </c>
      <c r="BQ6" s="297" t="s">
        <v>635</v>
      </c>
      <c r="BR6" s="297" t="s">
        <v>635</v>
      </c>
      <c r="BS6" s="297" t="s">
        <v>635</v>
      </c>
      <c r="BT6" s="297" t="s">
        <v>635</v>
      </c>
    </row>
    <row r="7" spans="1:75" s="290" customFormat="1" x14ac:dyDescent="0.25">
      <c r="B7" s="290" t="s">
        <v>510</v>
      </c>
      <c r="C7" s="298" t="s">
        <v>511</v>
      </c>
      <c r="D7" s="298" t="s">
        <v>512</v>
      </c>
      <c r="E7" s="298" t="s">
        <v>513</v>
      </c>
      <c r="F7" s="298" t="s">
        <v>514</v>
      </c>
      <c r="G7" s="298" t="s">
        <v>515</v>
      </c>
      <c r="H7" s="298" t="s">
        <v>516</v>
      </c>
      <c r="I7" s="298" t="s">
        <v>517</v>
      </c>
      <c r="J7" s="298" t="s">
        <v>518</v>
      </c>
      <c r="K7" s="298" t="s">
        <v>519</v>
      </c>
      <c r="L7" s="298" t="s">
        <v>520</v>
      </c>
      <c r="M7" s="298" t="s">
        <v>521</v>
      </c>
      <c r="N7" s="298" t="s">
        <v>522</v>
      </c>
      <c r="O7" s="298" t="s">
        <v>523</v>
      </c>
      <c r="P7" s="298" t="s">
        <v>524</v>
      </c>
      <c r="Q7" s="298" t="s">
        <v>525</v>
      </c>
      <c r="R7" s="298" t="s">
        <v>526</v>
      </c>
      <c r="S7" s="298" t="s">
        <v>527</v>
      </c>
      <c r="T7" s="298" t="s">
        <v>528</v>
      </c>
      <c r="U7" s="298" t="s">
        <v>529</v>
      </c>
      <c r="V7" s="298" t="s">
        <v>530</v>
      </c>
      <c r="W7" s="298" t="s">
        <v>531</v>
      </c>
      <c r="X7" s="298" t="s">
        <v>532</v>
      </c>
      <c r="Y7" s="298" t="s">
        <v>533</v>
      </c>
      <c r="Z7" s="298" t="s">
        <v>534</v>
      </c>
      <c r="AA7" s="298" t="s">
        <v>535</v>
      </c>
      <c r="AB7" s="298" t="s">
        <v>536</v>
      </c>
      <c r="AC7" s="298" t="s">
        <v>537</v>
      </c>
      <c r="AD7" s="298" t="s">
        <v>538</v>
      </c>
      <c r="AE7" s="298" t="s">
        <v>539</v>
      </c>
      <c r="AF7" s="298" t="s">
        <v>540</v>
      </c>
      <c r="AG7" s="298" t="s">
        <v>541</v>
      </c>
      <c r="AH7" s="298" t="s">
        <v>542</v>
      </c>
      <c r="AI7" s="298" t="s">
        <v>543</v>
      </c>
      <c r="AJ7" s="298" t="s">
        <v>544</v>
      </c>
      <c r="AK7" s="298" t="s">
        <v>545</v>
      </c>
      <c r="AL7" s="298" t="s">
        <v>546</v>
      </c>
      <c r="AM7" s="298" t="s">
        <v>547</v>
      </c>
      <c r="AN7" s="298" t="s">
        <v>548</v>
      </c>
      <c r="AO7" s="298" t="s">
        <v>549</v>
      </c>
      <c r="AP7" s="298" t="s">
        <v>550</v>
      </c>
      <c r="AQ7" s="298" t="s">
        <v>551</v>
      </c>
      <c r="AR7" s="298" t="s">
        <v>552</v>
      </c>
      <c r="AS7" s="298" t="s">
        <v>553</v>
      </c>
      <c r="AT7" s="298" t="s">
        <v>554</v>
      </c>
      <c r="AU7" s="290" t="s">
        <v>555</v>
      </c>
      <c r="AV7" s="290" t="s">
        <v>556</v>
      </c>
      <c r="AW7" s="290" t="s">
        <v>557</v>
      </c>
      <c r="AX7" s="290" t="s">
        <v>558</v>
      </c>
      <c r="AY7" s="290" t="s">
        <v>559</v>
      </c>
      <c r="AZ7" s="290" t="s">
        <v>560</v>
      </c>
      <c r="BA7" s="290" t="s">
        <v>561</v>
      </c>
      <c r="BB7" s="290" t="s">
        <v>562</v>
      </c>
      <c r="BC7" s="290" t="s">
        <v>563</v>
      </c>
      <c r="BD7" s="290" t="s">
        <v>564</v>
      </c>
      <c r="BE7" s="290" t="s">
        <v>565</v>
      </c>
      <c r="BF7" s="290" t="s">
        <v>566</v>
      </c>
      <c r="BG7" s="290" t="s">
        <v>567</v>
      </c>
      <c r="BH7" s="290" t="s">
        <v>568</v>
      </c>
      <c r="BI7" s="290" t="s">
        <v>569</v>
      </c>
      <c r="BJ7" s="290" t="s">
        <v>570</v>
      </c>
      <c r="BK7" s="290" t="s">
        <v>571</v>
      </c>
      <c r="BL7" s="290" t="s">
        <v>572</v>
      </c>
      <c r="BM7" s="290" t="s">
        <v>573</v>
      </c>
      <c r="BN7" s="290" t="s">
        <v>574</v>
      </c>
      <c r="BO7" s="290" t="s">
        <v>575</v>
      </c>
      <c r="BP7" s="290" t="s">
        <v>576</v>
      </c>
      <c r="BQ7" s="290" t="s">
        <v>577</v>
      </c>
      <c r="BR7" s="290" t="s">
        <v>578</v>
      </c>
      <c r="BS7" s="290" t="s">
        <v>579</v>
      </c>
      <c r="BT7" s="290" t="s">
        <v>580</v>
      </c>
      <c r="BU7" s="290" t="s">
        <v>581</v>
      </c>
      <c r="BV7" s="290" t="s">
        <v>582</v>
      </c>
      <c r="BW7" s="290" t="s">
        <v>583</v>
      </c>
    </row>
    <row r="8" spans="1:75" x14ac:dyDescent="0.25">
      <c r="A8" s="290" t="s">
        <v>584</v>
      </c>
      <c r="B8" s="290" t="s">
        <v>585</v>
      </c>
      <c r="C8" s="299">
        <v>2.0350000000000001</v>
      </c>
      <c r="D8" s="299">
        <v>2.06</v>
      </c>
      <c r="E8" s="299">
        <v>2.0640000000000001</v>
      </c>
      <c r="F8" s="299">
        <v>2.0870000000000002</v>
      </c>
      <c r="G8" s="299">
        <v>2.1040000000000001</v>
      </c>
      <c r="H8" s="299">
        <v>2.1150000000000002</v>
      </c>
      <c r="I8" s="299">
        <v>2.1480000000000001</v>
      </c>
      <c r="J8" s="299">
        <v>2.169</v>
      </c>
      <c r="K8" s="299">
        <v>2.1869999999999998</v>
      </c>
      <c r="L8" s="299">
        <v>2.214</v>
      </c>
      <c r="M8" s="299">
        <v>2.2330000000000001</v>
      </c>
      <c r="N8" s="299">
        <v>2.2210000000000001</v>
      </c>
      <c r="O8" s="299">
        <v>2.234</v>
      </c>
      <c r="P8" s="299">
        <v>2.2599999999999998</v>
      </c>
      <c r="Q8" s="299">
        <v>2.274</v>
      </c>
      <c r="R8" s="299">
        <v>2.3010000000000002</v>
      </c>
      <c r="S8" s="299">
        <v>2.3210000000000002</v>
      </c>
      <c r="T8" s="299">
        <v>2.3620000000000001</v>
      </c>
      <c r="U8" s="299">
        <v>2.4020000000000001</v>
      </c>
      <c r="V8" s="299">
        <v>2.351</v>
      </c>
      <c r="W8" s="299">
        <v>2.3439999999999999</v>
      </c>
      <c r="X8" s="299">
        <v>2.3479999999999999</v>
      </c>
      <c r="Y8" s="299">
        <v>2.3690000000000002</v>
      </c>
      <c r="Z8" s="299">
        <v>2.383</v>
      </c>
      <c r="AA8" s="299">
        <v>2.383</v>
      </c>
      <c r="AB8" s="299">
        <v>2.3839999999999999</v>
      </c>
      <c r="AC8" s="299">
        <v>2.399</v>
      </c>
      <c r="AD8" s="299">
        <v>2.4220000000000002</v>
      </c>
      <c r="AE8" s="299">
        <v>2.4350000000000001</v>
      </c>
      <c r="AF8" s="299">
        <v>2.4780000000000002</v>
      </c>
      <c r="AG8" s="299">
        <v>2.4889999999999999</v>
      </c>
      <c r="AH8" s="299">
        <v>2.4969999999999999</v>
      </c>
      <c r="AI8" s="299">
        <v>2.5169999999999999</v>
      </c>
      <c r="AJ8" s="299">
        <v>2.52</v>
      </c>
      <c r="AK8" s="299">
        <v>2.5299999999999998</v>
      </c>
      <c r="AL8" s="299">
        <v>2.5489999999999999</v>
      </c>
      <c r="AM8" s="299">
        <v>2.5579999999999998</v>
      </c>
      <c r="AN8" s="299">
        <v>2.5539999999999998</v>
      </c>
      <c r="AO8" s="299">
        <v>2.5739999999999998</v>
      </c>
      <c r="AP8" s="299">
        <v>2.589</v>
      </c>
      <c r="AQ8" s="299">
        <v>2.601</v>
      </c>
      <c r="AR8" s="299">
        <v>2.6070000000000002</v>
      </c>
      <c r="AS8" s="299">
        <v>2.6139999999999999</v>
      </c>
      <c r="AT8" s="299">
        <v>2.617</v>
      </c>
      <c r="AU8" s="299">
        <v>2.6190000000000002</v>
      </c>
      <c r="AV8" s="299">
        <v>2.6230000000000002</v>
      </c>
      <c r="AW8" s="299">
        <v>2.621</v>
      </c>
      <c r="AX8" s="299">
        <v>2.629</v>
      </c>
      <c r="AY8" s="299">
        <v>2.6320000000000001</v>
      </c>
      <c r="AZ8" s="299">
        <v>2.6459999999999999</v>
      </c>
      <c r="BA8" s="299">
        <v>2.6659999999999999</v>
      </c>
      <c r="BB8" s="299">
        <v>2.6779999999999999</v>
      </c>
      <c r="BC8" s="299">
        <v>2.6960000000000002</v>
      </c>
      <c r="BD8" s="299">
        <v>2.694</v>
      </c>
      <c r="BE8" s="299">
        <v>2.7090000000000001</v>
      </c>
      <c r="BF8" s="299">
        <v>2.7240000000000002</v>
      </c>
      <c r="BG8" s="299">
        <v>2.7349999999999999</v>
      </c>
      <c r="BH8" s="299">
        <v>2.7440000000000002</v>
      </c>
      <c r="BI8" s="299">
        <v>2.76</v>
      </c>
      <c r="BJ8" s="299">
        <v>2.7759999999999998</v>
      </c>
      <c r="BK8" s="299">
        <v>2.7909999999999999</v>
      </c>
      <c r="BL8" s="299">
        <v>2.8090000000000002</v>
      </c>
      <c r="BM8" s="299">
        <v>2.8239999999999998</v>
      </c>
      <c r="BN8" s="299">
        <v>2.8460000000000001</v>
      </c>
      <c r="BO8" s="299">
        <v>2.8660000000000001</v>
      </c>
      <c r="BP8" s="299">
        <v>2.8849999999999998</v>
      </c>
      <c r="BQ8" s="299">
        <v>2.9049999999999998</v>
      </c>
      <c r="BR8" s="299">
        <v>2.9239999999999999</v>
      </c>
      <c r="BS8" s="299">
        <v>2.9420000000000002</v>
      </c>
      <c r="BT8" s="299">
        <v>2.96</v>
      </c>
      <c r="BU8" s="299">
        <v>2.9790000000000001</v>
      </c>
      <c r="BV8" s="299">
        <v>2.9980000000000002</v>
      </c>
    </row>
    <row r="9" spans="1:75" x14ac:dyDescent="0.25">
      <c r="A9" s="290" t="s">
        <v>586</v>
      </c>
      <c r="B9" s="290" t="s">
        <v>587</v>
      </c>
      <c r="C9" s="299">
        <v>2.0350000000000001</v>
      </c>
      <c r="D9" s="299">
        <v>2.06</v>
      </c>
      <c r="E9" s="299">
        <v>2.0640000000000001</v>
      </c>
      <c r="F9" s="299">
        <v>2.0870000000000002</v>
      </c>
      <c r="G9" s="299">
        <v>2.1040000000000001</v>
      </c>
      <c r="H9" s="299">
        <v>2.1150000000000002</v>
      </c>
      <c r="I9" s="299">
        <v>2.1480000000000001</v>
      </c>
      <c r="J9" s="299">
        <v>2.169</v>
      </c>
      <c r="K9" s="299">
        <v>2.1869999999999998</v>
      </c>
      <c r="L9" s="299">
        <v>2.214</v>
      </c>
      <c r="M9" s="299">
        <v>2.2330000000000001</v>
      </c>
      <c r="N9" s="299">
        <v>2.2210000000000001</v>
      </c>
      <c r="O9" s="299">
        <v>2.234</v>
      </c>
      <c r="P9" s="299">
        <v>2.2599999999999998</v>
      </c>
      <c r="Q9" s="299">
        <v>2.274</v>
      </c>
      <c r="R9" s="299">
        <v>2.3010000000000002</v>
      </c>
      <c r="S9" s="299">
        <v>2.3210000000000002</v>
      </c>
      <c r="T9" s="299">
        <v>2.3620000000000001</v>
      </c>
      <c r="U9" s="299">
        <v>2.4020000000000001</v>
      </c>
      <c r="V9" s="299">
        <v>2.351</v>
      </c>
      <c r="W9" s="299">
        <v>2.3439999999999999</v>
      </c>
      <c r="X9" s="299">
        <v>2.3479999999999999</v>
      </c>
      <c r="Y9" s="299">
        <v>2.3690000000000002</v>
      </c>
      <c r="Z9" s="299">
        <v>2.383</v>
      </c>
      <c r="AA9" s="299">
        <v>2.383</v>
      </c>
      <c r="AB9" s="299">
        <v>2.3839999999999999</v>
      </c>
      <c r="AC9" s="299">
        <v>2.399</v>
      </c>
      <c r="AD9" s="299">
        <v>2.4220000000000002</v>
      </c>
      <c r="AE9" s="299">
        <v>2.4350000000000001</v>
      </c>
      <c r="AF9" s="299">
        <v>2.4780000000000002</v>
      </c>
      <c r="AG9" s="299">
        <v>2.4889999999999999</v>
      </c>
      <c r="AH9" s="299">
        <v>2.4969999999999999</v>
      </c>
      <c r="AI9" s="299">
        <v>2.5169999999999999</v>
      </c>
      <c r="AJ9" s="299">
        <v>2.52</v>
      </c>
      <c r="AK9" s="299">
        <v>2.5299999999999998</v>
      </c>
      <c r="AL9" s="299">
        <v>2.5489999999999999</v>
      </c>
      <c r="AM9" s="299">
        <v>2.5579999999999998</v>
      </c>
      <c r="AN9" s="299">
        <v>2.5539999999999998</v>
      </c>
      <c r="AO9" s="299">
        <v>2.5739999999999998</v>
      </c>
      <c r="AP9" s="299">
        <v>2.589</v>
      </c>
      <c r="AQ9" s="299">
        <v>2.601</v>
      </c>
      <c r="AR9" s="299">
        <v>2.6070000000000002</v>
      </c>
      <c r="AS9" s="299">
        <v>2.6139999999999999</v>
      </c>
      <c r="AT9" s="299">
        <v>2.617</v>
      </c>
      <c r="AU9" s="299">
        <v>2.6190000000000002</v>
      </c>
      <c r="AV9" s="299">
        <v>2.6230000000000002</v>
      </c>
      <c r="AW9" s="299">
        <v>2.621</v>
      </c>
      <c r="AX9" s="299">
        <v>2.629</v>
      </c>
      <c r="AY9" s="299">
        <v>2.6320000000000001</v>
      </c>
      <c r="AZ9" s="299">
        <v>2.6459999999999999</v>
      </c>
      <c r="BA9" s="299">
        <v>2.6659999999999999</v>
      </c>
      <c r="BB9" s="299">
        <v>2.6779999999999999</v>
      </c>
      <c r="BC9" s="299">
        <v>2.6960000000000002</v>
      </c>
      <c r="BD9" s="299">
        <v>2.694</v>
      </c>
      <c r="BE9" s="299">
        <v>2.7090000000000001</v>
      </c>
      <c r="BF9" s="299">
        <v>2.7240000000000002</v>
      </c>
      <c r="BG9" s="299">
        <v>2.7349999999999999</v>
      </c>
      <c r="BH9" s="299">
        <v>2.742</v>
      </c>
      <c r="BI9" s="299">
        <v>2.7549999999999999</v>
      </c>
      <c r="BJ9" s="299">
        <v>2.7690000000000001</v>
      </c>
      <c r="BK9" s="299">
        <v>2.782</v>
      </c>
      <c r="BL9" s="299">
        <v>2.798</v>
      </c>
      <c r="BM9" s="299">
        <v>2.81</v>
      </c>
      <c r="BN9" s="299">
        <v>2.831</v>
      </c>
      <c r="BO9" s="299">
        <v>2.8490000000000002</v>
      </c>
      <c r="BP9" s="299">
        <v>2.8660000000000001</v>
      </c>
      <c r="BQ9" s="299">
        <v>2.883</v>
      </c>
      <c r="BR9" s="299">
        <v>2.899</v>
      </c>
      <c r="BS9" s="299">
        <v>2.915</v>
      </c>
      <c r="BT9" s="299">
        <v>2.931</v>
      </c>
      <c r="BU9" s="299">
        <v>2.9470000000000001</v>
      </c>
      <c r="BV9" s="299">
        <v>2.9620000000000002</v>
      </c>
    </row>
    <row r="10" spans="1:75" x14ac:dyDescent="0.25">
      <c r="A10" s="290" t="s">
        <v>588</v>
      </c>
      <c r="B10" s="290" t="s">
        <v>589</v>
      </c>
      <c r="C10" s="299">
        <v>2.0350000000000001</v>
      </c>
      <c r="D10" s="299">
        <v>2.06</v>
      </c>
      <c r="E10" s="299">
        <v>2.0640000000000001</v>
      </c>
      <c r="F10" s="299">
        <v>2.0870000000000002</v>
      </c>
      <c r="G10" s="299">
        <v>2.1040000000000001</v>
      </c>
      <c r="H10" s="299">
        <v>2.1150000000000002</v>
      </c>
      <c r="I10" s="299">
        <v>2.1480000000000001</v>
      </c>
      <c r="J10" s="299">
        <v>2.169</v>
      </c>
      <c r="K10" s="299">
        <v>2.1869999999999998</v>
      </c>
      <c r="L10" s="299">
        <v>2.214</v>
      </c>
      <c r="M10" s="299">
        <v>2.2330000000000001</v>
      </c>
      <c r="N10" s="299">
        <v>2.2210000000000001</v>
      </c>
      <c r="O10" s="299">
        <v>2.234</v>
      </c>
      <c r="P10" s="299">
        <v>2.2599999999999998</v>
      </c>
      <c r="Q10" s="299">
        <v>2.274</v>
      </c>
      <c r="R10" s="299">
        <v>2.3010000000000002</v>
      </c>
      <c r="S10" s="299">
        <v>2.3210000000000002</v>
      </c>
      <c r="T10" s="299">
        <v>2.3620000000000001</v>
      </c>
      <c r="U10" s="299">
        <v>2.4020000000000001</v>
      </c>
      <c r="V10" s="299">
        <v>2.351</v>
      </c>
      <c r="W10" s="299">
        <v>2.3439999999999999</v>
      </c>
      <c r="X10" s="299">
        <v>2.3479999999999999</v>
      </c>
      <c r="Y10" s="299">
        <v>2.3690000000000002</v>
      </c>
      <c r="Z10" s="299">
        <v>2.383</v>
      </c>
      <c r="AA10" s="299">
        <v>2.383</v>
      </c>
      <c r="AB10" s="299">
        <v>2.3839999999999999</v>
      </c>
      <c r="AC10" s="299">
        <v>2.399</v>
      </c>
      <c r="AD10" s="299">
        <v>2.4220000000000002</v>
      </c>
      <c r="AE10" s="299">
        <v>2.4350000000000001</v>
      </c>
      <c r="AF10" s="299">
        <v>2.4780000000000002</v>
      </c>
      <c r="AG10" s="299">
        <v>2.4889999999999999</v>
      </c>
      <c r="AH10" s="299">
        <v>2.4969999999999999</v>
      </c>
      <c r="AI10" s="299">
        <v>2.5169999999999999</v>
      </c>
      <c r="AJ10" s="299">
        <v>2.52</v>
      </c>
      <c r="AK10" s="299">
        <v>2.5299999999999998</v>
      </c>
      <c r="AL10" s="299">
        <v>2.5489999999999999</v>
      </c>
      <c r="AM10" s="299">
        <v>2.5579999999999998</v>
      </c>
      <c r="AN10" s="299">
        <v>2.5539999999999998</v>
      </c>
      <c r="AO10" s="299">
        <v>2.5739999999999998</v>
      </c>
      <c r="AP10" s="299">
        <v>2.589</v>
      </c>
      <c r="AQ10" s="299">
        <v>2.601</v>
      </c>
      <c r="AR10" s="299">
        <v>2.6070000000000002</v>
      </c>
      <c r="AS10" s="299">
        <v>2.6139999999999999</v>
      </c>
      <c r="AT10" s="299">
        <v>2.617</v>
      </c>
      <c r="AU10" s="299">
        <v>2.6190000000000002</v>
      </c>
      <c r="AV10" s="299">
        <v>2.6230000000000002</v>
      </c>
      <c r="AW10" s="299">
        <v>2.621</v>
      </c>
      <c r="AX10" s="299">
        <v>2.629</v>
      </c>
      <c r="AY10" s="299">
        <v>2.6320000000000001</v>
      </c>
      <c r="AZ10" s="299">
        <v>2.6459999999999999</v>
      </c>
      <c r="BA10" s="299">
        <v>2.6659999999999999</v>
      </c>
      <c r="BB10" s="299">
        <v>2.6779999999999999</v>
      </c>
      <c r="BC10" s="299">
        <v>2.6960000000000002</v>
      </c>
      <c r="BD10" s="299">
        <v>2.694</v>
      </c>
      <c r="BE10" s="299">
        <v>2.7090000000000001</v>
      </c>
      <c r="BF10" s="299">
        <v>2.7240000000000002</v>
      </c>
      <c r="BG10" s="299">
        <v>2.7349999999999999</v>
      </c>
      <c r="BH10" s="299">
        <v>2.7480000000000002</v>
      </c>
      <c r="BI10" s="299">
        <v>2.766</v>
      </c>
      <c r="BJ10" s="299">
        <v>2.7839999999999998</v>
      </c>
      <c r="BK10" s="299">
        <v>2.802</v>
      </c>
      <c r="BL10" s="299">
        <v>2.823</v>
      </c>
      <c r="BM10" s="299">
        <v>2.843</v>
      </c>
      <c r="BN10" s="299">
        <v>2.8690000000000002</v>
      </c>
      <c r="BO10" s="299">
        <v>2.895</v>
      </c>
      <c r="BP10" s="299">
        <v>2.919</v>
      </c>
      <c r="BQ10" s="299">
        <v>2.9449999999999998</v>
      </c>
      <c r="BR10" s="299">
        <v>2.97</v>
      </c>
      <c r="BS10" s="299">
        <v>2.9950000000000001</v>
      </c>
      <c r="BT10" s="299">
        <v>3.02</v>
      </c>
      <c r="BU10" s="299">
        <v>3.0470000000000002</v>
      </c>
      <c r="BV10" s="299">
        <v>3.0739999999999998</v>
      </c>
    </row>
    <row r="12" spans="1:75" x14ac:dyDescent="0.25">
      <c r="C12" s="300"/>
      <c r="D12" s="300"/>
      <c r="E12" s="300"/>
      <c r="F12" s="300"/>
      <c r="G12" s="300"/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  <c r="AJ12" s="300"/>
      <c r="AK12" s="300"/>
      <c r="AL12" s="300"/>
      <c r="AM12" s="300"/>
      <c r="AN12" s="300"/>
      <c r="AO12" s="300"/>
      <c r="AP12" s="300"/>
      <c r="AQ12" s="300"/>
      <c r="AR12" s="300"/>
      <c r="AS12" s="300"/>
      <c r="AT12" s="300"/>
    </row>
    <row r="13" spans="1:75" x14ac:dyDescent="0.25"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  <c r="BI13" s="289" t="s">
        <v>636</v>
      </c>
    </row>
    <row r="14" spans="1:75" x14ac:dyDescent="0.25"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</row>
    <row r="15" spans="1:75" x14ac:dyDescent="0.25"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</row>
    <row r="16" spans="1:75" x14ac:dyDescent="0.25"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</row>
    <row r="17" spans="3:69" x14ac:dyDescent="0.25">
      <c r="C17" s="301"/>
      <c r="D17" s="301"/>
      <c r="E17" s="301"/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301"/>
      <c r="V17" s="301"/>
      <c r="W17" s="301"/>
      <c r="X17" s="301"/>
      <c r="Y17" s="301"/>
      <c r="Z17" s="301"/>
      <c r="AA17" s="301"/>
      <c r="AB17" s="301"/>
      <c r="AC17" s="301"/>
      <c r="AD17" s="301"/>
      <c r="AE17" s="301"/>
      <c r="AF17" s="301"/>
      <c r="AG17" s="301"/>
      <c r="AH17" s="301"/>
      <c r="AI17" s="301"/>
      <c r="AJ17" s="301"/>
      <c r="AK17" s="301"/>
      <c r="AL17" s="301"/>
      <c r="AM17" s="301"/>
      <c r="AN17" s="301"/>
      <c r="AO17" s="301"/>
      <c r="AP17" s="301"/>
      <c r="BF17" s="200" t="s">
        <v>637</v>
      </c>
      <c r="BG17" s="199"/>
      <c r="BH17" s="199"/>
      <c r="BI17" s="201" t="s">
        <v>638</v>
      </c>
      <c r="BJ17" s="202"/>
      <c r="BK17" s="202"/>
      <c r="BL17" s="202"/>
      <c r="BM17" s="202"/>
      <c r="BN17" s="202"/>
      <c r="BO17" s="199"/>
      <c r="BP17" s="199"/>
      <c r="BQ17" s="199"/>
    </row>
    <row r="18" spans="3:69" x14ac:dyDescent="0.25">
      <c r="BF18" s="203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  <c r="BQ18" s="205"/>
    </row>
    <row r="19" spans="3:69" x14ac:dyDescent="0.25">
      <c r="BF19" s="206"/>
      <c r="BG19" s="207" t="s">
        <v>591</v>
      </c>
      <c r="BH19" s="208" t="s">
        <v>639</v>
      </c>
      <c r="BI19" s="208"/>
      <c r="BJ19" s="208"/>
      <c r="BK19" s="208"/>
      <c r="BL19" s="208"/>
      <c r="BM19" s="208"/>
      <c r="BN19" s="208"/>
      <c r="BO19" s="208"/>
      <c r="BP19" s="208"/>
      <c r="BQ19" s="209"/>
    </row>
    <row r="20" spans="3:69" x14ac:dyDescent="0.25">
      <c r="BF20" s="206"/>
      <c r="BG20" s="208"/>
      <c r="BH20" s="290" t="s">
        <v>640</v>
      </c>
      <c r="BI20" s="208"/>
      <c r="BJ20" s="208"/>
      <c r="BK20" s="208"/>
      <c r="BL20" s="208"/>
      <c r="BM20" s="208"/>
      <c r="BN20" s="208"/>
      <c r="BO20" s="208"/>
      <c r="BP20" s="208"/>
      <c r="BQ20" s="212" t="s">
        <v>594</v>
      </c>
    </row>
    <row r="21" spans="3:69" x14ac:dyDescent="0.25">
      <c r="BF21" s="206"/>
      <c r="BG21" s="208"/>
      <c r="BH21" s="299">
        <f>BL9</f>
        <v>2.798</v>
      </c>
      <c r="BI21" s="208"/>
      <c r="BJ21" s="208"/>
      <c r="BK21" s="208"/>
      <c r="BL21" s="208"/>
      <c r="BM21" s="208"/>
      <c r="BN21" s="208"/>
      <c r="BO21" s="208"/>
      <c r="BP21" s="208"/>
      <c r="BQ21" s="213">
        <f>BH21</f>
        <v>2.798</v>
      </c>
    </row>
    <row r="22" spans="3:69" x14ac:dyDescent="0.25">
      <c r="BF22" s="206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14"/>
    </row>
    <row r="23" spans="3:69" x14ac:dyDescent="0.25">
      <c r="BF23" s="206"/>
      <c r="BG23" s="207" t="s">
        <v>595</v>
      </c>
      <c r="BH23" s="208" t="s">
        <v>641</v>
      </c>
      <c r="BI23" s="208"/>
      <c r="BJ23" s="208"/>
      <c r="BK23" s="208"/>
      <c r="BL23" s="208"/>
      <c r="BM23" s="208"/>
      <c r="BN23" s="208"/>
      <c r="BO23" s="208"/>
      <c r="BP23" s="208"/>
      <c r="BQ23" s="214"/>
    </row>
    <row r="24" spans="3:69" x14ac:dyDescent="0.25">
      <c r="BF24" s="206"/>
      <c r="BG24" s="208"/>
      <c r="BH24" s="290" t="str">
        <f>BM7</f>
        <v>2019Q3</v>
      </c>
      <c r="BI24" s="290" t="str">
        <f t="shared" ref="BI24:BO24" si="0">BN7</f>
        <v>2019Q4</v>
      </c>
      <c r="BJ24" s="290" t="str">
        <f t="shared" si="0"/>
        <v>2020Q1</v>
      </c>
      <c r="BK24" s="290" t="str">
        <f t="shared" si="0"/>
        <v>2020Q2</v>
      </c>
      <c r="BL24" s="290" t="str">
        <f t="shared" si="0"/>
        <v>2020Q3</v>
      </c>
      <c r="BM24" s="290" t="str">
        <f t="shared" si="0"/>
        <v>2020Q4</v>
      </c>
      <c r="BN24" s="290" t="str">
        <f t="shared" si="0"/>
        <v>2021Q1</v>
      </c>
      <c r="BO24" s="290" t="str">
        <f t="shared" si="0"/>
        <v>2021Q2</v>
      </c>
      <c r="BP24" s="208"/>
      <c r="BQ24" s="214"/>
    </row>
    <row r="25" spans="3:69" x14ac:dyDescent="0.25">
      <c r="BF25" s="206"/>
      <c r="BG25" s="208"/>
      <c r="BH25" s="299">
        <f>BM9</f>
        <v>2.81</v>
      </c>
      <c r="BI25" s="299">
        <f t="shared" ref="BI25:BO25" si="1">BN9</f>
        <v>2.831</v>
      </c>
      <c r="BJ25" s="299">
        <f t="shared" si="1"/>
        <v>2.8490000000000002</v>
      </c>
      <c r="BK25" s="299">
        <f t="shared" si="1"/>
        <v>2.8660000000000001</v>
      </c>
      <c r="BL25" s="299">
        <f t="shared" si="1"/>
        <v>2.883</v>
      </c>
      <c r="BM25" s="299">
        <f t="shared" si="1"/>
        <v>2.899</v>
      </c>
      <c r="BN25" s="299">
        <f t="shared" si="1"/>
        <v>2.915</v>
      </c>
      <c r="BO25" s="299">
        <f t="shared" si="1"/>
        <v>2.931</v>
      </c>
      <c r="BP25" s="208"/>
      <c r="BQ25" s="213">
        <f>AVERAGE(BH25:BO25)</f>
        <v>2.8730000000000002</v>
      </c>
    </row>
    <row r="26" spans="3:69" x14ac:dyDescent="0.25">
      <c r="BF26" s="206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14"/>
    </row>
    <row r="27" spans="3:69" x14ac:dyDescent="0.25">
      <c r="BF27" s="206"/>
      <c r="BG27" s="208"/>
      <c r="BH27" s="208"/>
      <c r="BI27" s="208"/>
      <c r="BJ27" s="208"/>
      <c r="BK27" s="208"/>
      <c r="BL27" s="208"/>
      <c r="BM27" s="208"/>
      <c r="BN27" s="208"/>
      <c r="BO27" s="208"/>
      <c r="BP27" s="215" t="s">
        <v>597</v>
      </c>
      <c r="BQ27" s="216">
        <f>(BQ25-BQ21)/BQ21</f>
        <v>2.6804860614724868E-2</v>
      </c>
    </row>
    <row r="28" spans="3:69" x14ac:dyDescent="0.25">
      <c r="BF28" s="217"/>
      <c r="BG28" s="218"/>
      <c r="BH28" s="218"/>
      <c r="BI28" s="218"/>
      <c r="BJ28" s="218"/>
      <c r="BK28" s="218"/>
      <c r="BL28" s="218"/>
      <c r="BM28" s="218"/>
      <c r="BN28" s="218"/>
      <c r="BO28" s="218"/>
      <c r="BP28" s="218"/>
      <c r="BQ28" s="219"/>
    </row>
    <row r="29" spans="3:69" x14ac:dyDescent="0.25">
      <c r="BF29" s="199"/>
      <c r="BG29" s="199"/>
      <c r="BH29" s="199"/>
      <c r="BI29" s="199"/>
      <c r="BJ29" s="199"/>
      <c r="BK29" s="199"/>
      <c r="BL29" s="199"/>
      <c r="BM29" s="199"/>
      <c r="BN29" s="199"/>
      <c r="BO29" s="199"/>
      <c r="BP29" s="199"/>
      <c r="BQ29" s="199"/>
    </row>
    <row r="30" spans="3:69" x14ac:dyDescent="0.25">
      <c r="BF30" s="199"/>
      <c r="BG30" s="199"/>
      <c r="BH30" s="199"/>
      <c r="BI30" s="199"/>
      <c r="BJ30" s="199"/>
      <c r="BK30" s="199"/>
      <c r="BL30" s="199"/>
      <c r="BM30" s="199"/>
      <c r="BN30" s="199"/>
      <c r="BO30" s="199"/>
      <c r="BP30" s="199"/>
      <c r="BQ30" s="199"/>
    </row>
  </sheetData>
  <mergeCells count="3">
    <mergeCell ref="A1:B1"/>
    <mergeCell ref="A2:B2"/>
    <mergeCell ref="A3:B3"/>
  </mergeCells>
  <pageMargins left="0.25" right="0.25" top="0.75" bottom="0.75" header="0.3" footer="0.3"/>
  <pageSetup scale="8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7"/>
  <sheetViews>
    <sheetView topLeftCell="AR3" zoomScale="80" zoomScaleNormal="80" workbookViewId="0">
      <selection activeCell="BM25" sqref="BM25"/>
    </sheetView>
  </sheetViews>
  <sheetFormatPr defaultRowHeight="13.2" x14ac:dyDescent="0.25"/>
  <cols>
    <col min="1" max="1" width="38.44140625" style="187" customWidth="1"/>
    <col min="2" max="2" width="12.88671875" style="188" customWidth="1"/>
    <col min="3" max="44" width="9.6640625" style="187" customWidth="1"/>
    <col min="45" max="45" width="8.5546875" style="187" customWidth="1"/>
    <col min="46" max="46" width="14.6640625" style="187" customWidth="1"/>
    <col min="47" max="74" width="9.6640625" style="187" customWidth="1"/>
    <col min="75" max="256" width="9.109375" style="187"/>
    <col min="257" max="257" width="38.44140625" style="187" customWidth="1"/>
    <col min="258" max="258" width="12.88671875" style="187" customWidth="1"/>
    <col min="259" max="300" width="9.6640625" style="187" customWidth="1"/>
    <col min="301" max="301" width="6.6640625" style="187" customWidth="1"/>
    <col min="302" max="302" width="14.6640625" style="187" customWidth="1"/>
    <col min="303" max="330" width="9.6640625" style="187" customWidth="1"/>
    <col min="331" max="512" width="9.109375" style="187"/>
    <col min="513" max="513" width="38.44140625" style="187" customWidth="1"/>
    <col min="514" max="514" width="12.88671875" style="187" customWidth="1"/>
    <col min="515" max="556" width="9.6640625" style="187" customWidth="1"/>
    <col min="557" max="557" width="6.6640625" style="187" customWidth="1"/>
    <col min="558" max="558" width="14.6640625" style="187" customWidth="1"/>
    <col min="559" max="586" width="9.6640625" style="187" customWidth="1"/>
    <col min="587" max="768" width="9.109375" style="187"/>
    <col min="769" max="769" width="38.44140625" style="187" customWidth="1"/>
    <col min="770" max="770" width="12.88671875" style="187" customWidth="1"/>
    <col min="771" max="812" width="9.6640625" style="187" customWidth="1"/>
    <col min="813" max="813" width="6.6640625" style="187" customWidth="1"/>
    <col min="814" max="814" width="14.6640625" style="187" customWidth="1"/>
    <col min="815" max="842" width="9.6640625" style="187" customWidth="1"/>
    <col min="843" max="1024" width="9.109375" style="187"/>
    <col min="1025" max="1025" width="38.44140625" style="187" customWidth="1"/>
    <col min="1026" max="1026" width="12.88671875" style="187" customWidth="1"/>
    <col min="1027" max="1068" width="9.6640625" style="187" customWidth="1"/>
    <col min="1069" max="1069" width="6.6640625" style="187" customWidth="1"/>
    <col min="1070" max="1070" width="14.6640625" style="187" customWidth="1"/>
    <col min="1071" max="1098" width="9.6640625" style="187" customWidth="1"/>
    <col min="1099" max="1280" width="9.109375" style="187"/>
    <col min="1281" max="1281" width="38.44140625" style="187" customWidth="1"/>
    <col min="1282" max="1282" width="12.88671875" style="187" customWidth="1"/>
    <col min="1283" max="1324" width="9.6640625" style="187" customWidth="1"/>
    <col min="1325" max="1325" width="6.6640625" style="187" customWidth="1"/>
    <col min="1326" max="1326" width="14.6640625" style="187" customWidth="1"/>
    <col min="1327" max="1354" width="9.6640625" style="187" customWidth="1"/>
    <col min="1355" max="1536" width="9.109375" style="187"/>
    <col min="1537" max="1537" width="38.44140625" style="187" customWidth="1"/>
    <col min="1538" max="1538" width="12.88671875" style="187" customWidth="1"/>
    <col min="1539" max="1580" width="9.6640625" style="187" customWidth="1"/>
    <col min="1581" max="1581" width="6.6640625" style="187" customWidth="1"/>
    <col min="1582" max="1582" width="14.6640625" style="187" customWidth="1"/>
    <col min="1583" max="1610" width="9.6640625" style="187" customWidth="1"/>
    <col min="1611" max="1792" width="9.109375" style="187"/>
    <col min="1793" max="1793" width="38.44140625" style="187" customWidth="1"/>
    <col min="1794" max="1794" width="12.88671875" style="187" customWidth="1"/>
    <col min="1795" max="1836" width="9.6640625" style="187" customWidth="1"/>
    <col min="1837" max="1837" width="6.6640625" style="187" customWidth="1"/>
    <col min="1838" max="1838" width="14.6640625" style="187" customWidth="1"/>
    <col min="1839" max="1866" width="9.6640625" style="187" customWidth="1"/>
    <col min="1867" max="2048" width="9.109375" style="187"/>
    <col min="2049" max="2049" width="38.44140625" style="187" customWidth="1"/>
    <col min="2050" max="2050" width="12.88671875" style="187" customWidth="1"/>
    <col min="2051" max="2092" width="9.6640625" style="187" customWidth="1"/>
    <col min="2093" max="2093" width="6.6640625" style="187" customWidth="1"/>
    <col min="2094" max="2094" width="14.6640625" style="187" customWidth="1"/>
    <col min="2095" max="2122" width="9.6640625" style="187" customWidth="1"/>
    <col min="2123" max="2304" width="9.109375" style="187"/>
    <col min="2305" max="2305" width="38.44140625" style="187" customWidth="1"/>
    <col min="2306" max="2306" width="12.88671875" style="187" customWidth="1"/>
    <col min="2307" max="2348" width="9.6640625" style="187" customWidth="1"/>
    <col min="2349" max="2349" width="6.6640625" style="187" customWidth="1"/>
    <col min="2350" max="2350" width="14.6640625" style="187" customWidth="1"/>
    <col min="2351" max="2378" width="9.6640625" style="187" customWidth="1"/>
    <col min="2379" max="2560" width="9.109375" style="187"/>
    <col min="2561" max="2561" width="38.44140625" style="187" customWidth="1"/>
    <col min="2562" max="2562" width="12.88671875" style="187" customWidth="1"/>
    <col min="2563" max="2604" width="9.6640625" style="187" customWidth="1"/>
    <col min="2605" max="2605" width="6.6640625" style="187" customWidth="1"/>
    <col min="2606" max="2606" width="14.6640625" style="187" customWidth="1"/>
    <col min="2607" max="2634" width="9.6640625" style="187" customWidth="1"/>
    <col min="2635" max="2816" width="9.109375" style="187"/>
    <col min="2817" max="2817" width="38.44140625" style="187" customWidth="1"/>
    <col min="2818" max="2818" width="12.88671875" style="187" customWidth="1"/>
    <col min="2819" max="2860" width="9.6640625" style="187" customWidth="1"/>
    <col min="2861" max="2861" width="6.6640625" style="187" customWidth="1"/>
    <col min="2862" max="2862" width="14.6640625" style="187" customWidth="1"/>
    <col min="2863" max="2890" width="9.6640625" style="187" customWidth="1"/>
    <col min="2891" max="3072" width="9.109375" style="187"/>
    <col min="3073" max="3073" width="38.44140625" style="187" customWidth="1"/>
    <col min="3074" max="3074" width="12.88671875" style="187" customWidth="1"/>
    <col min="3075" max="3116" width="9.6640625" style="187" customWidth="1"/>
    <col min="3117" max="3117" width="6.6640625" style="187" customWidth="1"/>
    <col min="3118" max="3118" width="14.6640625" style="187" customWidth="1"/>
    <col min="3119" max="3146" width="9.6640625" style="187" customWidth="1"/>
    <col min="3147" max="3328" width="9.109375" style="187"/>
    <col min="3329" max="3329" width="38.44140625" style="187" customWidth="1"/>
    <col min="3330" max="3330" width="12.88671875" style="187" customWidth="1"/>
    <col min="3331" max="3372" width="9.6640625" style="187" customWidth="1"/>
    <col min="3373" max="3373" width="6.6640625" style="187" customWidth="1"/>
    <col min="3374" max="3374" width="14.6640625" style="187" customWidth="1"/>
    <col min="3375" max="3402" width="9.6640625" style="187" customWidth="1"/>
    <col min="3403" max="3584" width="9.109375" style="187"/>
    <col min="3585" max="3585" width="38.44140625" style="187" customWidth="1"/>
    <col min="3586" max="3586" width="12.88671875" style="187" customWidth="1"/>
    <col min="3587" max="3628" width="9.6640625" style="187" customWidth="1"/>
    <col min="3629" max="3629" width="6.6640625" style="187" customWidth="1"/>
    <col min="3630" max="3630" width="14.6640625" style="187" customWidth="1"/>
    <col min="3631" max="3658" width="9.6640625" style="187" customWidth="1"/>
    <col min="3659" max="3840" width="9.109375" style="187"/>
    <col min="3841" max="3841" width="38.44140625" style="187" customWidth="1"/>
    <col min="3842" max="3842" width="12.88671875" style="187" customWidth="1"/>
    <col min="3843" max="3884" width="9.6640625" style="187" customWidth="1"/>
    <col min="3885" max="3885" width="6.6640625" style="187" customWidth="1"/>
    <col min="3886" max="3886" width="14.6640625" style="187" customWidth="1"/>
    <col min="3887" max="3914" width="9.6640625" style="187" customWidth="1"/>
    <col min="3915" max="4096" width="9.109375" style="187"/>
    <col min="4097" max="4097" width="38.44140625" style="187" customWidth="1"/>
    <col min="4098" max="4098" width="12.88671875" style="187" customWidth="1"/>
    <col min="4099" max="4140" width="9.6640625" style="187" customWidth="1"/>
    <col min="4141" max="4141" width="6.6640625" style="187" customWidth="1"/>
    <col min="4142" max="4142" width="14.6640625" style="187" customWidth="1"/>
    <col min="4143" max="4170" width="9.6640625" style="187" customWidth="1"/>
    <col min="4171" max="4352" width="9.109375" style="187"/>
    <col min="4353" max="4353" width="38.44140625" style="187" customWidth="1"/>
    <col min="4354" max="4354" width="12.88671875" style="187" customWidth="1"/>
    <col min="4355" max="4396" width="9.6640625" style="187" customWidth="1"/>
    <col min="4397" max="4397" width="6.6640625" style="187" customWidth="1"/>
    <col min="4398" max="4398" width="14.6640625" style="187" customWidth="1"/>
    <col min="4399" max="4426" width="9.6640625" style="187" customWidth="1"/>
    <col min="4427" max="4608" width="9.109375" style="187"/>
    <col min="4609" max="4609" width="38.44140625" style="187" customWidth="1"/>
    <col min="4610" max="4610" width="12.88671875" style="187" customWidth="1"/>
    <col min="4611" max="4652" width="9.6640625" style="187" customWidth="1"/>
    <col min="4653" max="4653" width="6.6640625" style="187" customWidth="1"/>
    <col min="4654" max="4654" width="14.6640625" style="187" customWidth="1"/>
    <col min="4655" max="4682" width="9.6640625" style="187" customWidth="1"/>
    <col min="4683" max="4864" width="9.109375" style="187"/>
    <col min="4865" max="4865" width="38.44140625" style="187" customWidth="1"/>
    <col min="4866" max="4866" width="12.88671875" style="187" customWidth="1"/>
    <col min="4867" max="4908" width="9.6640625" style="187" customWidth="1"/>
    <col min="4909" max="4909" width="6.6640625" style="187" customWidth="1"/>
    <col min="4910" max="4910" width="14.6640625" style="187" customWidth="1"/>
    <col min="4911" max="4938" width="9.6640625" style="187" customWidth="1"/>
    <col min="4939" max="5120" width="9.109375" style="187"/>
    <col min="5121" max="5121" width="38.44140625" style="187" customWidth="1"/>
    <col min="5122" max="5122" width="12.88671875" style="187" customWidth="1"/>
    <col min="5123" max="5164" width="9.6640625" style="187" customWidth="1"/>
    <col min="5165" max="5165" width="6.6640625" style="187" customWidth="1"/>
    <col min="5166" max="5166" width="14.6640625" style="187" customWidth="1"/>
    <col min="5167" max="5194" width="9.6640625" style="187" customWidth="1"/>
    <col min="5195" max="5376" width="9.109375" style="187"/>
    <col min="5377" max="5377" width="38.44140625" style="187" customWidth="1"/>
    <col min="5378" max="5378" width="12.88671875" style="187" customWidth="1"/>
    <col min="5379" max="5420" width="9.6640625" style="187" customWidth="1"/>
    <col min="5421" max="5421" width="6.6640625" style="187" customWidth="1"/>
    <col min="5422" max="5422" width="14.6640625" style="187" customWidth="1"/>
    <col min="5423" max="5450" width="9.6640625" style="187" customWidth="1"/>
    <col min="5451" max="5632" width="9.109375" style="187"/>
    <col min="5633" max="5633" width="38.44140625" style="187" customWidth="1"/>
    <col min="5634" max="5634" width="12.88671875" style="187" customWidth="1"/>
    <col min="5635" max="5676" width="9.6640625" style="187" customWidth="1"/>
    <col min="5677" max="5677" width="6.6640625" style="187" customWidth="1"/>
    <col min="5678" max="5678" width="14.6640625" style="187" customWidth="1"/>
    <col min="5679" max="5706" width="9.6640625" style="187" customWidth="1"/>
    <col min="5707" max="5888" width="9.109375" style="187"/>
    <col min="5889" max="5889" width="38.44140625" style="187" customWidth="1"/>
    <col min="5890" max="5890" width="12.88671875" style="187" customWidth="1"/>
    <col min="5891" max="5932" width="9.6640625" style="187" customWidth="1"/>
    <col min="5933" max="5933" width="6.6640625" style="187" customWidth="1"/>
    <col min="5934" max="5934" width="14.6640625" style="187" customWidth="1"/>
    <col min="5935" max="5962" width="9.6640625" style="187" customWidth="1"/>
    <col min="5963" max="6144" width="9.109375" style="187"/>
    <col min="6145" max="6145" width="38.44140625" style="187" customWidth="1"/>
    <col min="6146" max="6146" width="12.88671875" style="187" customWidth="1"/>
    <col min="6147" max="6188" width="9.6640625" style="187" customWidth="1"/>
    <col min="6189" max="6189" width="6.6640625" style="187" customWidth="1"/>
    <col min="6190" max="6190" width="14.6640625" style="187" customWidth="1"/>
    <col min="6191" max="6218" width="9.6640625" style="187" customWidth="1"/>
    <col min="6219" max="6400" width="9.109375" style="187"/>
    <col min="6401" max="6401" width="38.44140625" style="187" customWidth="1"/>
    <col min="6402" max="6402" width="12.88671875" style="187" customWidth="1"/>
    <col min="6403" max="6444" width="9.6640625" style="187" customWidth="1"/>
    <col min="6445" max="6445" width="6.6640625" style="187" customWidth="1"/>
    <col min="6446" max="6446" width="14.6640625" style="187" customWidth="1"/>
    <col min="6447" max="6474" width="9.6640625" style="187" customWidth="1"/>
    <col min="6475" max="6656" width="9.109375" style="187"/>
    <col min="6657" max="6657" width="38.44140625" style="187" customWidth="1"/>
    <col min="6658" max="6658" width="12.88671875" style="187" customWidth="1"/>
    <col min="6659" max="6700" width="9.6640625" style="187" customWidth="1"/>
    <col min="6701" max="6701" width="6.6640625" style="187" customWidth="1"/>
    <col min="6702" max="6702" width="14.6640625" style="187" customWidth="1"/>
    <col min="6703" max="6730" width="9.6640625" style="187" customWidth="1"/>
    <col min="6731" max="6912" width="9.109375" style="187"/>
    <col min="6913" max="6913" width="38.44140625" style="187" customWidth="1"/>
    <col min="6914" max="6914" width="12.88671875" style="187" customWidth="1"/>
    <col min="6915" max="6956" width="9.6640625" style="187" customWidth="1"/>
    <col min="6957" max="6957" width="6.6640625" style="187" customWidth="1"/>
    <col min="6958" max="6958" width="14.6640625" style="187" customWidth="1"/>
    <col min="6959" max="6986" width="9.6640625" style="187" customWidth="1"/>
    <col min="6987" max="7168" width="9.109375" style="187"/>
    <col min="7169" max="7169" width="38.44140625" style="187" customWidth="1"/>
    <col min="7170" max="7170" width="12.88671875" style="187" customWidth="1"/>
    <col min="7171" max="7212" width="9.6640625" style="187" customWidth="1"/>
    <col min="7213" max="7213" width="6.6640625" style="187" customWidth="1"/>
    <col min="7214" max="7214" width="14.6640625" style="187" customWidth="1"/>
    <col min="7215" max="7242" width="9.6640625" style="187" customWidth="1"/>
    <col min="7243" max="7424" width="9.109375" style="187"/>
    <col min="7425" max="7425" width="38.44140625" style="187" customWidth="1"/>
    <col min="7426" max="7426" width="12.88671875" style="187" customWidth="1"/>
    <col min="7427" max="7468" width="9.6640625" style="187" customWidth="1"/>
    <col min="7469" max="7469" width="6.6640625" style="187" customWidth="1"/>
    <col min="7470" max="7470" width="14.6640625" style="187" customWidth="1"/>
    <col min="7471" max="7498" width="9.6640625" style="187" customWidth="1"/>
    <col min="7499" max="7680" width="9.109375" style="187"/>
    <col min="7681" max="7681" width="38.44140625" style="187" customWidth="1"/>
    <col min="7682" max="7682" width="12.88671875" style="187" customWidth="1"/>
    <col min="7683" max="7724" width="9.6640625" style="187" customWidth="1"/>
    <col min="7725" max="7725" width="6.6640625" style="187" customWidth="1"/>
    <col min="7726" max="7726" width="14.6640625" style="187" customWidth="1"/>
    <col min="7727" max="7754" width="9.6640625" style="187" customWidth="1"/>
    <col min="7755" max="7936" width="9.109375" style="187"/>
    <col min="7937" max="7937" width="38.44140625" style="187" customWidth="1"/>
    <col min="7938" max="7938" width="12.88671875" style="187" customWidth="1"/>
    <col min="7939" max="7980" width="9.6640625" style="187" customWidth="1"/>
    <col min="7981" max="7981" width="6.6640625" style="187" customWidth="1"/>
    <col min="7982" max="7982" width="14.6640625" style="187" customWidth="1"/>
    <col min="7983" max="8010" width="9.6640625" style="187" customWidth="1"/>
    <col min="8011" max="8192" width="9.109375" style="187"/>
    <col min="8193" max="8193" width="38.44140625" style="187" customWidth="1"/>
    <col min="8194" max="8194" width="12.88671875" style="187" customWidth="1"/>
    <col min="8195" max="8236" width="9.6640625" style="187" customWidth="1"/>
    <col min="8237" max="8237" width="6.6640625" style="187" customWidth="1"/>
    <col min="8238" max="8238" width="14.6640625" style="187" customWidth="1"/>
    <col min="8239" max="8266" width="9.6640625" style="187" customWidth="1"/>
    <col min="8267" max="8448" width="9.109375" style="187"/>
    <col min="8449" max="8449" width="38.44140625" style="187" customWidth="1"/>
    <col min="8450" max="8450" width="12.88671875" style="187" customWidth="1"/>
    <col min="8451" max="8492" width="9.6640625" style="187" customWidth="1"/>
    <col min="8493" max="8493" width="6.6640625" style="187" customWidth="1"/>
    <col min="8494" max="8494" width="14.6640625" style="187" customWidth="1"/>
    <col min="8495" max="8522" width="9.6640625" style="187" customWidth="1"/>
    <col min="8523" max="8704" width="9.109375" style="187"/>
    <col min="8705" max="8705" width="38.44140625" style="187" customWidth="1"/>
    <col min="8706" max="8706" width="12.88671875" style="187" customWidth="1"/>
    <col min="8707" max="8748" width="9.6640625" style="187" customWidth="1"/>
    <col min="8749" max="8749" width="6.6640625" style="187" customWidth="1"/>
    <col min="8750" max="8750" width="14.6640625" style="187" customWidth="1"/>
    <col min="8751" max="8778" width="9.6640625" style="187" customWidth="1"/>
    <col min="8779" max="8960" width="9.109375" style="187"/>
    <col min="8961" max="8961" width="38.44140625" style="187" customWidth="1"/>
    <col min="8962" max="8962" width="12.88671875" style="187" customWidth="1"/>
    <col min="8963" max="9004" width="9.6640625" style="187" customWidth="1"/>
    <col min="9005" max="9005" width="6.6640625" style="187" customWidth="1"/>
    <col min="9006" max="9006" width="14.6640625" style="187" customWidth="1"/>
    <col min="9007" max="9034" width="9.6640625" style="187" customWidth="1"/>
    <col min="9035" max="9216" width="9.109375" style="187"/>
    <col min="9217" max="9217" width="38.44140625" style="187" customWidth="1"/>
    <col min="9218" max="9218" width="12.88671875" style="187" customWidth="1"/>
    <col min="9219" max="9260" width="9.6640625" style="187" customWidth="1"/>
    <col min="9261" max="9261" width="6.6640625" style="187" customWidth="1"/>
    <col min="9262" max="9262" width="14.6640625" style="187" customWidth="1"/>
    <col min="9263" max="9290" width="9.6640625" style="187" customWidth="1"/>
    <col min="9291" max="9472" width="9.109375" style="187"/>
    <col min="9473" max="9473" width="38.44140625" style="187" customWidth="1"/>
    <col min="9474" max="9474" width="12.88671875" style="187" customWidth="1"/>
    <col min="9475" max="9516" width="9.6640625" style="187" customWidth="1"/>
    <col min="9517" max="9517" width="6.6640625" style="187" customWidth="1"/>
    <col min="9518" max="9518" width="14.6640625" style="187" customWidth="1"/>
    <col min="9519" max="9546" width="9.6640625" style="187" customWidth="1"/>
    <col min="9547" max="9728" width="9.109375" style="187"/>
    <col min="9729" max="9729" width="38.44140625" style="187" customWidth="1"/>
    <col min="9730" max="9730" width="12.88671875" style="187" customWidth="1"/>
    <col min="9731" max="9772" width="9.6640625" style="187" customWidth="1"/>
    <col min="9773" max="9773" width="6.6640625" style="187" customWidth="1"/>
    <col min="9774" max="9774" width="14.6640625" style="187" customWidth="1"/>
    <col min="9775" max="9802" width="9.6640625" style="187" customWidth="1"/>
    <col min="9803" max="9984" width="9.109375" style="187"/>
    <col min="9985" max="9985" width="38.44140625" style="187" customWidth="1"/>
    <col min="9986" max="9986" width="12.88671875" style="187" customWidth="1"/>
    <col min="9987" max="10028" width="9.6640625" style="187" customWidth="1"/>
    <col min="10029" max="10029" width="6.6640625" style="187" customWidth="1"/>
    <col min="10030" max="10030" width="14.6640625" style="187" customWidth="1"/>
    <col min="10031" max="10058" width="9.6640625" style="187" customWidth="1"/>
    <col min="10059" max="10240" width="9.109375" style="187"/>
    <col min="10241" max="10241" width="38.44140625" style="187" customWidth="1"/>
    <col min="10242" max="10242" width="12.88671875" style="187" customWidth="1"/>
    <col min="10243" max="10284" width="9.6640625" style="187" customWidth="1"/>
    <col min="10285" max="10285" width="6.6640625" style="187" customWidth="1"/>
    <col min="10286" max="10286" width="14.6640625" style="187" customWidth="1"/>
    <col min="10287" max="10314" width="9.6640625" style="187" customWidth="1"/>
    <col min="10315" max="10496" width="9.109375" style="187"/>
    <col min="10497" max="10497" width="38.44140625" style="187" customWidth="1"/>
    <col min="10498" max="10498" width="12.88671875" style="187" customWidth="1"/>
    <col min="10499" max="10540" width="9.6640625" style="187" customWidth="1"/>
    <col min="10541" max="10541" width="6.6640625" style="187" customWidth="1"/>
    <col min="10542" max="10542" width="14.6640625" style="187" customWidth="1"/>
    <col min="10543" max="10570" width="9.6640625" style="187" customWidth="1"/>
    <col min="10571" max="10752" width="9.109375" style="187"/>
    <col min="10753" max="10753" width="38.44140625" style="187" customWidth="1"/>
    <col min="10754" max="10754" width="12.88671875" style="187" customWidth="1"/>
    <col min="10755" max="10796" width="9.6640625" style="187" customWidth="1"/>
    <col min="10797" max="10797" width="6.6640625" style="187" customWidth="1"/>
    <col min="10798" max="10798" width="14.6640625" style="187" customWidth="1"/>
    <col min="10799" max="10826" width="9.6640625" style="187" customWidth="1"/>
    <col min="10827" max="11008" width="9.109375" style="187"/>
    <col min="11009" max="11009" width="38.44140625" style="187" customWidth="1"/>
    <col min="11010" max="11010" width="12.88671875" style="187" customWidth="1"/>
    <col min="11011" max="11052" width="9.6640625" style="187" customWidth="1"/>
    <col min="11053" max="11053" width="6.6640625" style="187" customWidth="1"/>
    <col min="11054" max="11054" width="14.6640625" style="187" customWidth="1"/>
    <col min="11055" max="11082" width="9.6640625" style="187" customWidth="1"/>
    <col min="11083" max="11264" width="9.109375" style="187"/>
    <col min="11265" max="11265" width="38.44140625" style="187" customWidth="1"/>
    <col min="11266" max="11266" width="12.88671875" style="187" customWidth="1"/>
    <col min="11267" max="11308" width="9.6640625" style="187" customWidth="1"/>
    <col min="11309" max="11309" width="6.6640625" style="187" customWidth="1"/>
    <col min="11310" max="11310" width="14.6640625" style="187" customWidth="1"/>
    <col min="11311" max="11338" width="9.6640625" style="187" customWidth="1"/>
    <col min="11339" max="11520" width="9.109375" style="187"/>
    <col min="11521" max="11521" width="38.44140625" style="187" customWidth="1"/>
    <col min="11522" max="11522" width="12.88671875" style="187" customWidth="1"/>
    <col min="11523" max="11564" width="9.6640625" style="187" customWidth="1"/>
    <col min="11565" max="11565" width="6.6640625" style="187" customWidth="1"/>
    <col min="11566" max="11566" width="14.6640625" style="187" customWidth="1"/>
    <col min="11567" max="11594" width="9.6640625" style="187" customWidth="1"/>
    <col min="11595" max="11776" width="9.109375" style="187"/>
    <col min="11777" max="11777" width="38.44140625" style="187" customWidth="1"/>
    <col min="11778" max="11778" width="12.88671875" style="187" customWidth="1"/>
    <col min="11779" max="11820" width="9.6640625" style="187" customWidth="1"/>
    <col min="11821" max="11821" width="6.6640625" style="187" customWidth="1"/>
    <col min="11822" max="11822" width="14.6640625" style="187" customWidth="1"/>
    <col min="11823" max="11850" width="9.6640625" style="187" customWidth="1"/>
    <col min="11851" max="12032" width="9.109375" style="187"/>
    <col min="12033" max="12033" width="38.44140625" style="187" customWidth="1"/>
    <col min="12034" max="12034" width="12.88671875" style="187" customWidth="1"/>
    <col min="12035" max="12076" width="9.6640625" style="187" customWidth="1"/>
    <col min="12077" max="12077" width="6.6640625" style="187" customWidth="1"/>
    <col min="12078" max="12078" width="14.6640625" style="187" customWidth="1"/>
    <col min="12079" max="12106" width="9.6640625" style="187" customWidth="1"/>
    <col min="12107" max="12288" width="9.109375" style="187"/>
    <col min="12289" max="12289" width="38.44140625" style="187" customWidth="1"/>
    <col min="12290" max="12290" width="12.88671875" style="187" customWidth="1"/>
    <col min="12291" max="12332" width="9.6640625" style="187" customWidth="1"/>
    <col min="12333" max="12333" width="6.6640625" style="187" customWidth="1"/>
    <col min="12334" max="12334" width="14.6640625" style="187" customWidth="1"/>
    <col min="12335" max="12362" width="9.6640625" style="187" customWidth="1"/>
    <col min="12363" max="12544" width="9.109375" style="187"/>
    <col min="12545" max="12545" width="38.44140625" style="187" customWidth="1"/>
    <col min="12546" max="12546" width="12.88671875" style="187" customWidth="1"/>
    <col min="12547" max="12588" width="9.6640625" style="187" customWidth="1"/>
    <col min="12589" max="12589" width="6.6640625" style="187" customWidth="1"/>
    <col min="12590" max="12590" width="14.6640625" style="187" customWidth="1"/>
    <col min="12591" max="12618" width="9.6640625" style="187" customWidth="1"/>
    <col min="12619" max="12800" width="9.109375" style="187"/>
    <col min="12801" max="12801" width="38.44140625" style="187" customWidth="1"/>
    <col min="12802" max="12802" width="12.88671875" style="187" customWidth="1"/>
    <col min="12803" max="12844" width="9.6640625" style="187" customWidth="1"/>
    <col min="12845" max="12845" width="6.6640625" style="187" customWidth="1"/>
    <col min="12846" max="12846" width="14.6640625" style="187" customWidth="1"/>
    <col min="12847" max="12874" width="9.6640625" style="187" customWidth="1"/>
    <col min="12875" max="13056" width="9.109375" style="187"/>
    <col min="13057" max="13057" width="38.44140625" style="187" customWidth="1"/>
    <col min="13058" max="13058" width="12.88671875" style="187" customWidth="1"/>
    <col min="13059" max="13100" width="9.6640625" style="187" customWidth="1"/>
    <col min="13101" max="13101" width="6.6640625" style="187" customWidth="1"/>
    <col min="13102" max="13102" width="14.6640625" style="187" customWidth="1"/>
    <col min="13103" max="13130" width="9.6640625" style="187" customWidth="1"/>
    <col min="13131" max="13312" width="9.109375" style="187"/>
    <col min="13313" max="13313" width="38.44140625" style="187" customWidth="1"/>
    <col min="13314" max="13314" width="12.88671875" style="187" customWidth="1"/>
    <col min="13315" max="13356" width="9.6640625" style="187" customWidth="1"/>
    <col min="13357" max="13357" width="6.6640625" style="187" customWidth="1"/>
    <col min="13358" max="13358" width="14.6640625" style="187" customWidth="1"/>
    <col min="13359" max="13386" width="9.6640625" style="187" customWidth="1"/>
    <col min="13387" max="13568" width="9.109375" style="187"/>
    <col min="13569" max="13569" width="38.44140625" style="187" customWidth="1"/>
    <col min="13570" max="13570" width="12.88671875" style="187" customWidth="1"/>
    <col min="13571" max="13612" width="9.6640625" style="187" customWidth="1"/>
    <col min="13613" max="13613" width="6.6640625" style="187" customWidth="1"/>
    <col min="13614" max="13614" width="14.6640625" style="187" customWidth="1"/>
    <col min="13615" max="13642" width="9.6640625" style="187" customWidth="1"/>
    <col min="13643" max="13824" width="9.109375" style="187"/>
    <col min="13825" max="13825" width="38.44140625" style="187" customWidth="1"/>
    <col min="13826" max="13826" width="12.88671875" style="187" customWidth="1"/>
    <col min="13827" max="13868" width="9.6640625" style="187" customWidth="1"/>
    <col min="13869" max="13869" width="6.6640625" style="187" customWidth="1"/>
    <col min="13870" max="13870" width="14.6640625" style="187" customWidth="1"/>
    <col min="13871" max="13898" width="9.6640625" style="187" customWidth="1"/>
    <col min="13899" max="14080" width="9.109375" style="187"/>
    <col min="14081" max="14081" width="38.44140625" style="187" customWidth="1"/>
    <col min="14082" max="14082" width="12.88671875" style="187" customWidth="1"/>
    <col min="14083" max="14124" width="9.6640625" style="187" customWidth="1"/>
    <col min="14125" max="14125" width="6.6640625" style="187" customWidth="1"/>
    <col min="14126" max="14126" width="14.6640625" style="187" customWidth="1"/>
    <col min="14127" max="14154" width="9.6640625" style="187" customWidth="1"/>
    <col min="14155" max="14336" width="9.109375" style="187"/>
    <col min="14337" max="14337" width="38.44140625" style="187" customWidth="1"/>
    <col min="14338" max="14338" width="12.88671875" style="187" customWidth="1"/>
    <col min="14339" max="14380" width="9.6640625" style="187" customWidth="1"/>
    <col min="14381" max="14381" width="6.6640625" style="187" customWidth="1"/>
    <col min="14382" max="14382" width="14.6640625" style="187" customWidth="1"/>
    <col min="14383" max="14410" width="9.6640625" style="187" customWidth="1"/>
    <col min="14411" max="14592" width="9.109375" style="187"/>
    <col min="14593" max="14593" width="38.44140625" style="187" customWidth="1"/>
    <col min="14594" max="14594" width="12.88671875" style="187" customWidth="1"/>
    <col min="14595" max="14636" width="9.6640625" style="187" customWidth="1"/>
    <col min="14637" max="14637" width="6.6640625" style="187" customWidth="1"/>
    <col min="14638" max="14638" width="14.6640625" style="187" customWidth="1"/>
    <col min="14639" max="14666" width="9.6640625" style="187" customWidth="1"/>
    <col min="14667" max="14848" width="9.109375" style="187"/>
    <col min="14849" max="14849" width="38.44140625" style="187" customWidth="1"/>
    <col min="14850" max="14850" width="12.88671875" style="187" customWidth="1"/>
    <col min="14851" max="14892" width="9.6640625" style="187" customWidth="1"/>
    <col min="14893" max="14893" width="6.6640625" style="187" customWidth="1"/>
    <col min="14894" max="14894" width="14.6640625" style="187" customWidth="1"/>
    <col min="14895" max="14922" width="9.6640625" style="187" customWidth="1"/>
    <col min="14923" max="15104" width="9.109375" style="187"/>
    <col min="15105" max="15105" width="38.44140625" style="187" customWidth="1"/>
    <col min="15106" max="15106" width="12.88671875" style="187" customWidth="1"/>
    <col min="15107" max="15148" width="9.6640625" style="187" customWidth="1"/>
    <col min="15149" max="15149" width="6.6640625" style="187" customWidth="1"/>
    <col min="15150" max="15150" width="14.6640625" style="187" customWidth="1"/>
    <col min="15151" max="15178" width="9.6640625" style="187" customWidth="1"/>
    <col min="15179" max="15360" width="9.109375" style="187"/>
    <col min="15361" max="15361" width="38.44140625" style="187" customWidth="1"/>
    <col min="15362" max="15362" width="12.88671875" style="187" customWidth="1"/>
    <col min="15363" max="15404" width="9.6640625" style="187" customWidth="1"/>
    <col min="15405" max="15405" width="6.6640625" style="187" customWidth="1"/>
    <col min="15406" max="15406" width="14.6640625" style="187" customWidth="1"/>
    <col min="15407" max="15434" width="9.6640625" style="187" customWidth="1"/>
    <col min="15435" max="15616" width="9.109375" style="187"/>
    <col min="15617" max="15617" width="38.44140625" style="187" customWidth="1"/>
    <col min="15618" max="15618" width="12.88671875" style="187" customWidth="1"/>
    <col min="15619" max="15660" width="9.6640625" style="187" customWidth="1"/>
    <col min="15661" max="15661" width="6.6640625" style="187" customWidth="1"/>
    <col min="15662" max="15662" width="14.6640625" style="187" customWidth="1"/>
    <col min="15663" max="15690" width="9.6640625" style="187" customWidth="1"/>
    <col min="15691" max="15872" width="9.109375" style="187"/>
    <col min="15873" max="15873" width="38.44140625" style="187" customWidth="1"/>
    <col min="15874" max="15874" width="12.88671875" style="187" customWidth="1"/>
    <col min="15875" max="15916" width="9.6640625" style="187" customWidth="1"/>
    <col min="15917" max="15917" width="6.6640625" style="187" customWidth="1"/>
    <col min="15918" max="15918" width="14.6640625" style="187" customWidth="1"/>
    <col min="15919" max="15946" width="9.6640625" style="187" customWidth="1"/>
    <col min="15947" max="16128" width="9.109375" style="187"/>
    <col min="16129" max="16129" width="38.44140625" style="187" customWidth="1"/>
    <col min="16130" max="16130" width="12.88671875" style="187" customWidth="1"/>
    <col min="16131" max="16172" width="9.6640625" style="187" customWidth="1"/>
    <col min="16173" max="16173" width="6.6640625" style="187" customWidth="1"/>
    <col min="16174" max="16174" width="14.6640625" style="187" customWidth="1"/>
    <col min="16175" max="16202" width="9.6640625" style="187" customWidth="1"/>
    <col min="16203" max="16384" width="9.109375" style="187"/>
  </cols>
  <sheetData>
    <row r="1" spans="1:75" ht="17.399999999999999" x14ac:dyDescent="0.3">
      <c r="A1" s="351" t="s">
        <v>502</v>
      </c>
      <c r="B1" s="352"/>
    </row>
    <row r="2" spans="1:75" ht="15.6" x14ac:dyDescent="0.3">
      <c r="A2" s="353" t="s">
        <v>503</v>
      </c>
      <c r="B2" s="354"/>
    </row>
    <row r="3" spans="1:75" ht="14.4" thickBot="1" x14ac:dyDescent="0.3">
      <c r="A3" s="355" t="s">
        <v>504</v>
      </c>
      <c r="B3" s="356"/>
    </row>
    <row r="6" spans="1:75" x14ac:dyDescent="0.25">
      <c r="AS6" s="189" t="s">
        <v>505</v>
      </c>
      <c r="AT6" s="190" t="s">
        <v>505</v>
      </c>
      <c r="AU6" s="190" t="s">
        <v>505</v>
      </c>
      <c r="AV6" s="190" t="s">
        <v>505</v>
      </c>
      <c r="AW6" s="191" t="s">
        <v>506</v>
      </c>
      <c r="AX6" s="192" t="s">
        <v>506</v>
      </c>
      <c r="AY6" s="192" t="s">
        <v>506</v>
      </c>
      <c r="AZ6" s="192" t="s">
        <v>506</v>
      </c>
      <c r="BA6" s="193" t="s">
        <v>507</v>
      </c>
      <c r="BB6" s="193" t="s">
        <v>507</v>
      </c>
      <c r="BC6" s="193" t="s">
        <v>507</v>
      </c>
      <c r="BD6" s="193" t="s">
        <v>507</v>
      </c>
      <c r="BE6" s="194" t="s">
        <v>508</v>
      </c>
      <c r="BF6" s="194" t="s">
        <v>508</v>
      </c>
      <c r="BG6" s="194" t="s">
        <v>508</v>
      </c>
      <c r="BH6" s="194" t="s">
        <v>508</v>
      </c>
      <c r="BI6" s="195" t="s">
        <v>509</v>
      </c>
      <c r="BJ6" s="195" t="s">
        <v>509</v>
      </c>
      <c r="BK6" s="195" t="s">
        <v>509</v>
      </c>
      <c r="BL6" s="195" t="s">
        <v>509</v>
      </c>
    </row>
    <row r="7" spans="1:75" s="188" customFormat="1" x14ac:dyDescent="0.25">
      <c r="B7" s="188" t="s">
        <v>510</v>
      </c>
      <c r="C7" s="196" t="s">
        <v>511</v>
      </c>
      <c r="D7" s="196" t="s">
        <v>512</v>
      </c>
      <c r="E7" s="196" t="s">
        <v>513</v>
      </c>
      <c r="F7" s="196" t="s">
        <v>514</v>
      </c>
      <c r="G7" s="196" t="s">
        <v>515</v>
      </c>
      <c r="H7" s="196" t="s">
        <v>516</v>
      </c>
      <c r="I7" s="196" t="s">
        <v>517</v>
      </c>
      <c r="J7" s="196" t="s">
        <v>518</v>
      </c>
      <c r="K7" s="196" t="s">
        <v>519</v>
      </c>
      <c r="L7" s="196" t="s">
        <v>520</v>
      </c>
      <c r="M7" s="196" t="s">
        <v>521</v>
      </c>
      <c r="N7" s="196" t="s">
        <v>522</v>
      </c>
      <c r="O7" s="196" t="s">
        <v>523</v>
      </c>
      <c r="P7" s="196" t="s">
        <v>524</v>
      </c>
      <c r="Q7" s="196" t="s">
        <v>525</v>
      </c>
      <c r="R7" s="196" t="s">
        <v>526</v>
      </c>
      <c r="S7" s="196" t="s">
        <v>527</v>
      </c>
      <c r="T7" s="196" t="s">
        <v>528</v>
      </c>
      <c r="U7" s="196" t="s">
        <v>529</v>
      </c>
      <c r="V7" s="196" t="s">
        <v>530</v>
      </c>
      <c r="W7" s="196" t="s">
        <v>531</v>
      </c>
      <c r="X7" s="196" t="s">
        <v>532</v>
      </c>
      <c r="Y7" s="196" t="s">
        <v>533</v>
      </c>
      <c r="Z7" s="196" t="s">
        <v>534</v>
      </c>
      <c r="AA7" s="196" t="s">
        <v>535</v>
      </c>
      <c r="AB7" s="196" t="s">
        <v>536</v>
      </c>
      <c r="AC7" s="196" t="s">
        <v>537</v>
      </c>
      <c r="AD7" s="196" t="s">
        <v>538</v>
      </c>
      <c r="AE7" s="196" t="s">
        <v>539</v>
      </c>
      <c r="AF7" s="196" t="s">
        <v>540</v>
      </c>
      <c r="AG7" s="196" t="s">
        <v>541</v>
      </c>
      <c r="AH7" s="196" t="s">
        <v>542</v>
      </c>
      <c r="AI7" s="196" t="s">
        <v>543</v>
      </c>
      <c r="AJ7" s="196" t="s">
        <v>544</v>
      </c>
      <c r="AK7" s="196" t="s">
        <v>545</v>
      </c>
      <c r="AL7" s="196" t="s">
        <v>546</v>
      </c>
      <c r="AM7" s="196" t="s">
        <v>547</v>
      </c>
      <c r="AN7" s="196" t="s">
        <v>548</v>
      </c>
      <c r="AO7" s="196" t="s">
        <v>549</v>
      </c>
      <c r="AP7" s="196" t="s">
        <v>550</v>
      </c>
      <c r="AQ7" s="196" t="s">
        <v>551</v>
      </c>
      <c r="AR7" s="196" t="s">
        <v>552</v>
      </c>
      <c r="AS7" s="196" t="s">
        <v>553</v>
      </c>
      <c r="AT7" s="196" t="s">
        <v>554</v>
      </c>
      <c r="AU7" s="188" t="s">
        <v>555</v>
      </c>
      <c r="AV7" s="188" t="s">
        <v>556</v>
      </c>
      <c r="AW7" s="188" t="s">
        <v>557</v>
      </c>
      <c r="AX7" s="188" t="s">
        <v>558</v>
      </c>
      <c r="AY7" s="188" t="s">
        <v>559</v>
      </c>
      <c r="AZ7" s="188" t="s">
        <v>560</v>
      </c>
      <c r="BA7" s="188" t="s">
        <v>561</v>
      </c>
      <c r="BB7" s="188" t="s">
        <v>562</v>
      </c>
      <c r="BC7" s="188" t="s">
        <v>563</v>
      </c>
      <c r="BD7" s="188" t="s">
        <v>564</v>
      </c>
      <c r="BE7" s="188" t="s">
        <v>565</v>
      </c>
      <c r="BF7" s="188" t="s">
        <v>566</v>
      </c>
      <c r="BG7" s="188" t="s">
        <v>567</v>
      </c>
      <c r="BH7" s="188" t="s">
        <v>568</v>
      </c>
      <c r="BI7" s="188" t="s">
        <v>569</v>
      </c>
      <c r="BJ7" s="188" t="s">
        <v>570</v>
      </c>
      <c r="BK7" s="188" t="s">
        <v>571</v>
      </c>
      <c r="BL7" s="188" t="s">
        <v>572</v>
      </c>
      <c r="BM7" s="188" t="s">
        <v>573</v>
      </c>
      <c r="BN7" s="188" t="s">
        <v>574</v>
      </c>
      <c r="BO7" s="188" t="s">
        <v>575</v>
      </c>
      <c r="BP7" s="188" t="s">
        <v>576</v>
      </c>
      <c r="BQ7" s="188" t="s">
        <v>577</v>
      </c>
      <c r="BR7" s="188" t="s">
        <v>578</v>
      </c>
      <c r="BS7" s="188" t="s">
        <v>579</v>
      </c>
      <c r="BT7" s="188" t="s">
        <v>580</v>
      </c>
      <c r="BU7" s="188" t="s">
        <v>581</v>
      </c>
      <c r="BV7" s="188" t="s">
        <v>582</v>
      </c>
      <c r="BW7" s="188" t="s">
        <v>583</v>
      </c>
    </row>
    <row r="8" spans="1:75" x14ac:dyDescent="0.25">
      <c r="A8" s="188" t="s">
        <v>584</v>
      </c>
      <c r="B8" s="188" t="s">
        <v>585</v>
      </c>
      <c r="C8" s="197">
        <v>2.036</v>
      </c>
      <c r="D8" s="197">
        <v>2.0609999999999999</v>
      </c>
      <c r="E8" s="197">
        <v>2.0659999999999998</v>
      </c>
      <c r="F8" s="197">
        <v>2.0880000000000001</v>
      </c>
      <c r="G8" s="197">
        <v>2.105</v>
      </c>
      <c r="H8" s="197">
        <v>2.1160000000000001</v>
      </c>
      <c r="I8" s="197">
        <v>2.15</v>
      </c>
      <c r="J8" s="197">
        <v>2.17</v>
      </c>
      <c r="K8" s="197">
        <v>2.1880000000000002</v>
      </c>
      <c r="L8" s="197">
        <v>2.2149999999999999</v>
      </c>
      <c r="M8" s="197">
        <v>2.2349999999999999</v>
      </c>
      <c r="N8" s="197">
        <v>2.222</v>
      </c>
      <c r="O8" s="197">
        <v>2.2349999999999999</v>
      </c>
      <c r="P8" s="197">
        <v>2.262</v>
      </c>
      <c r="Q8" s="197">
        <v>2.2749999999999999</v>
      </c>
      <c r="R8" s="197">
        <v>2.3029999999999999</v>
      </c>
      <c r="S8" s="197">
        <v>2.3220000000000001</v>
      </c>
      <c r="T8" s="197">
        <v>2.363</v>
      </c>
      <c r="U8" s="197">
        <v>2.403</v>
      </c>
      <c r="V8" s="197">
        <v>2.3519999999999999</v>
      </c>
      <c r="W8" s="197">
        <v>2.3460000000000001</v>
      </c>
      <c r="X8" s="197">
        <v>2.351</v>
      </c>
      <c r="Y8" s="197">
        <v>2.371</v>
      </c>
      <c r="Z8" s="197">
        <v>2.3849999999999998</v>
      </c>
      <c r="AA8" s="197">
        <v>2.3849999999999998</v>
      </c>
      <c r="AB8" s="197">
        <v>2.3860000000000001</v>
      </c>
      <c r="AC8" s="197">
        <v>2.4009999999999998</v>
      </c>
      <c r="AD8" s="197">
        <v>2.4239999999999999</v>
      </c>
      <c r="AE8" s="197">
        <v>2.4369999999999998</v>
      </c>
      <c r="AF8" s="197">
        <v>2.4809999999999999</v>
      </c>
      <c r="AG8" s="197">
        <v>2.492</v>
      </c>
      <c r="AH8" s="197">
        <v>2.4990000000000001</v>
      </c>
      <c r="AI8" s="197">
        <v>2.52</v>
      </c>
      <c r="AJ8" s="197">
        <v>2.524</v>
      </c>
      <c r="AK8" s="197">
        <v>2.5329999999999999</v>
      </c>
      <c r="AL8" s="197">
        <v>2.5499999999999998</v>
      </c>
      <c r="AM8" s="197">
        <v>2.5630000000000002</v>
      </c>
      <c r="AN8" s="197">
        <v>2.5590000000000002</v>
      </c>
      <c r="AO8" s="197">
        <v>2.5750000000000002</v>
      </c>
      <c r="AP8" s="197">
        <v>2.589</v>
      </c>
      <c r="AQ8" s="197">
        <v>2.6059999999999999</v>
      </c>
      <c r="AR8" s="197">
        <v>2.6139999999999999</v>
      </c>
      <c r="AS8" s="197">
        <v>2.6160000000000001</v>
      </c>
      <c r="AT8" s="197">
        <v>2.6190000000000002</v>
      </c>
      <c r="AU8" s="187">
        <v>2.6219999999999999</v>
      </c>
      <c r="AV8" s="187">
        <v>2.63</v>
      </c>
      <c r="AW8" s="187">
        <v>2.6240000000000001</v>
      </c>
      <c r="AX8" s="187">
        <v>2.6259999999999999</v>
      </c>
      <c r="AY8" s="187">
        <v>2.6240000000000001</v>
      </c>
      <c r="AZ8" s="187">
        <v>2.6269999999999998</v>
      </c>
      <c r="BA8" s="187">
        <v>2.6429999999999998</v>
      </c>
      <c r="BB8" s="187">
        <v>2.6669999999999998</v>
      </c>
      <c r="BC8" s="187">
        <v>2.6749999999999998</v>
      </c>
      <c r="BD8" s="187">
        <v>2.6920000000000002</v>
      </c>
      <c r="BE8" s="187">
        <v>2.7130000000000001</v>
      </c>
      <c r="BF8" s="187">
        <v>2.7250000000000001</v>
      </c>
      <c r="BG8" s="187">
        <v>2.7440000000000002</v>
      </c>
      <c r="BH8" s="187">
        <v>2.7639999999999998</v>
      </c>
      <c r="BI8" s="187">
        <v>2.7829999999999999</v>
      </c>
      <c r="BJ8" s="187">
        <v>2.802</v>
      </c>
      <c r="BK8" s="187">
        <v>2.82</v>
      </c>
      <c r="BL8" s="187">
        <v>2.8380000000000001</v>
      </c>
      <c r="BM8" s="187">
        <v>2.8559999999999999</v>
      </c>
      <c r="BN8" s="187">
        <v>2.875</v>
      </c>
      <c r="BO8" s="187">
        <v>2.8940000000000001</v>
      </c>
      <c r="BP8" s="187">
        <v>2.9129999999999998</v>
      </c>
      <c r="BQ8" s="187">
        <v>2.9329999999999998</v>
      </c>
      <c r="BR8" s="187">
        <v>2.9529999999999998</v>
      </c>
      <c r="BS8" s="187">
        <v>2.972</v>
      </c>
      <c r="BT8" s="187">
        <v>2.9929999999999999</v>
      </c>
      <c r="BU8" s="187">
        <v>3.0150000000000001</v>
      </c>
      <c r="BV8" s="187">
        <v>3.0339999999999998</v>
      </c>
    </row>
    <row r="9" spans="1:75" x14ac:dyDescent="0.25">
      <c r="A9" s="188" t="s">
        <v>586</v>
      </c>
      <c r="B9" s="188" t="s">
        <v>587</v>
      </c>
      <c r="C9" s="197">
        <v>2.036</v>
      </c>
      <c r="D9" s="197">
        <v>2.0609999999999999</v>
      </c>
      <c r="E9" s="197">
        <v>2.0659999999999998</v>
      </c>
      <c r="F9" s="197">
        <v>2.0880000000000001</v>
      </c>
      <c r="G9" s="197">
        <v>2.105</v>
      </c>
      <c r="H9" s="197">
        <v>2.1160000000000001</v>
      </c>
      <c r="I9" s="197">
        <v>2.15</v>
      </c>
      <c r="J9" s="197">
        <v>2.17</v>
      </c>
      <c r="K9" s="197">
        <v>2.1880000000000002</v>
      </c>
      <c r="L9" s="197">
        <v>2.2149999999999999</v>
      </c>
      <c r="M9" s="197">
        <v>2.2349999999999999</v>
      </c>
      <c r="N9" s="197">
        <v>2.222</v>
      </c>
      <c r="O9" s="197">
        <v>2.2349999999999999</v>
      </c>
      <c r="P9" s="197">
        <v>2.262</v>
      </c>
      <c r="Q9" s="197">
        <v>2.2749999999999999</v>
      </c>
      <c r="R9" s="197">
        <v>2.3029999999999999</v>
      </c>
      <c r="S9" s="197">
        <v>2.3220000000000001</v>
      </c>
      <c r="T9" s="197">
        <v>2.363</v>
      </c>
      <c r="U9" s="197">
        <v>2.403</v>
      </c>
      <c r="V9" s="197">
        <v>2.3519999999999999</v>
      </c>
      <c r="W9" s="197">
        <v>2.3460000000000001</v>
      </c>
      <c r="X9" s="197">
        <v>2.351</v>
      </c>
      <c r="Y9" s="197">
        <v>2.371</v>
      </c>
      <c r="Z9" s="197">
        <v>2.3849999999999998</v>
      </c>
      <c r="AA9" s="197">
        <v>2.3849999999999998</v>
      </c>
      <c r="AB9" s="197">
        <v>2.3860000000000001</v>
      </c>
      <c r="AC9" s="197">
        <v>2.4009999999999998</v>
      </c>
      <c r="AD9" s="197">
        <v>2.4239999999999999</v>
      </c>
      <c r="AE9" s="197">
        <v>2.4369999999999998</v>
      </c>
      <c r="AF9" s="197">
        <v>2.4809999999999999</v>
      </c>
      <c r="AG9" s="197">
        <v>2.492</v>
      </c>
      <c r="AH9" s="197">
        <v>2.4990000000000001</v>
      </c>
      <c r="AI9" s="197">
        <v>2.52</v>
      </c>
      <c r="AJ9" s="197">
        <v>2.524</v>
      </c>
      <c r="AK9" s="197">
        <v>2.5329999999999999</v>
      </c>
      <c r="AL9" s="197">
        <v>2.5499999999999998</v>
      </c>
      <c r="AM9" s="197">
        <v>2.5630000000000002</v>
      </c>
      <c r="AN9" s="197">
        <v>2.5590000000000002</v>
      </c>
      <c r="AO9" s="197">
        <v>2.5750000000000002</v>
      </c>
      <c r="AP9" s="197">
        <v>2.589</v>
      </c>
      <c r="AQ9" s="197">
        <v>2.6059999999999999</v>
      </c>
      <c r="AR9" s="197">
        <v>2.6139999999999999</v>
      </c>
      <c r="AS9" s="197">
        <v>2.6160000000000001</v>
      </c>
      <c r="AT9" s="197">
        <v>2.6190000000000002</v>
      </c>
      <c r="AU9" s="187">
        <v>2.6219999999999999</v>
      </c>
      <c r="AV9" s="187">
        <v>2.63</v>
      </c>
      <c r="AW9" s="187">
        <v>2.6240000000000001</v>
      </c>
      <c r="AX9" s="187">
        <v>2.6259999999999999</v>
      </c>
      <c r="AY9" s="187">
        <v>2.6240000000000001</v>
      </c>
      <c r="AZ9" s="187">
        <v>2.6230000000000002</v>
      </c>
      <c r="BA9" s="187">
        <v>2.6339999999999999</v>
      </c>
      <c r="BB9" s="187">
        <v>2.6520000000000001</v>
      </c>
      <c r="BC9" s="187">
        <v>2.6589999999999998</v>
      </c>
      <c r="BD9" s="187">
        <v>2.6709999999999998</v>
      </c>
      <c r="BE9" s="187">
        <v>2.6869999999999998</v>
      </c>
      <c r="BF9" s="187">
        <v>2.6960000000000002</v>
      </c>
      <c r="BG9" s="187">
        <v>2.7120000000000002</v>
      </c>
      <c r="BH9" s="187">
        <v>2.7269999999999999</v>
      </c>
      <c r="BI9" s="187">
        <v>2.7429999999999999</v>
      </c>
      <c r="BJ9" s="187">
        <v>2.7589999999999999</v>
      </c>
      <c r="BK9" s="187">
        <v>2.7759999999999998</v>
      </c>
      <c r="BL9" s="187">
        <v>2.7919999999999998</v>
      </c>
      <c r="BM9" s="187">
        <v>2.8090000000000002</v>
      </c>
      <c r="BN9" s="187">
        <v>2.827</v>
      </c>
      <c r="BO9" s="187">
        <v>2.8450000000000002</v>
      </c>
      <c r="BP9" s="187">
        <v>2.863</v>
      </c>
      <c r="BQ9" s="187">
        <v>2.8809999999999998</v>
      </c>
      <c r="BR9" s="187">
        <v>2.9</v>
      </c>
      <c r="BS9" s="187">
        <v>2.92</v>
      </c>
      <c r="BT9" s="187">
        <v>2.9390000000000001</v>
      </c>
      <c r="BU9" s="187">
        <v>2.96</v>
      </c>
      <c r="BV9" s="187">
        <v>2.9790000000000001</v>
      </c>
    </row>
    <row r="10" spans="1:75" x14ac:dyDescent="0.25">
      <c r="A10" s="188" t="s">
        <v>588</v>
      </c>
      <c r="B10" s="188" t="s">
        <v>589</v>
      </c>
      <c r="C10" s="197">
        <v>2.036</v>
      </c>
      <c r="D10" s="197">
        <v>2.0609999999999999</v>
      </c>
      <c r="E10" s="197">
        <v>2.0659999999999998</v>
      </c>
      <c r="F10" s="197">
        <v>2.0880000000000001</v>
      </c>
      <c r="G10" s="197">
        <v>2.105</v>
      </c>
      <c r="H10" s="197">
        <v>2.1160000000000001</v>
      </c>
      <c r="I10" s="197">
        <v>2.15</v>
      </c>
      <c r="J10" s="197">
        <v>2.17</v>
      </c>
      <c r="K10" s="197">
        <v>2.1880000000000002</v>
      </c>
      <c r="L10" s="197">
        <v>2.2149999999999999</v>
      </c>
      <c r="M10" s="197">
        <v>2.2349999999999999</v>
      </c>
      <c r="N10" s="197">
        <v>2.222</v>
      </c>
      <c r="O10" s="197">
        <v>2.2349999999999999</v>
      </c>
      <c r="P10" s="197">
        <v>2.262</v>
      </c>
      <c r="Q10" s="197">
        <v>2.2749999999999999</v>
      </c>
      <c r="R10" s="197">
        <v>2.3029999999999999</v>
      </c>
      <c r="S10" s="197">
        <v>2.3220000000000001</v>
      </c>
      <c r="T10" s="197">
        <v>2.363</v>
      </c>
      <c r="U10" s="197">
        <v>2.403</v>
      </c>
      <c r="V10" s="197">
        <v>2.3519999999999999</v>
      </c>
      <c r="W10" s="197">
        <v>2.3460000000000001</v>
      </c>
      <c r="X10" s="197">
        <v>2.351</v>
      </c>
      <c r="Y10" s="197">
        <v>2.371</v>
      </c>
      <c r="Z10" s="197">
        <v>2.3849999999999998</v>
      </c>
      <c r="AA10" s="197">
        <v>2.3849999999999998</v>
      </c>
      <c r="AB10" s="197">
        <v>2.3860000000000001</v>
      </c>
      <c r="AC10" s="197">
        <v>2.4009999999999998</v>
      </c>
      <c r="AD10" s="197">
        <v>2.4239999999999999</v>
      </c>
      <c r="AE10" s="197">
        <v>2.4369999999999998</v>
      </c>
      <c r="AF10" s="197">
        <v>2.4809999999999999</v>
      </c>
      <c r="AG10" s="197">
        <v>2.492</v>
      </c>
      <c r="AH10" s="197">
        <v>2.4990000000000001</v>
      </c>
      <c r="AI10" s="197">
        <v>2.52</v>
      </c>
      <c r="AJ10" s="197">
        <v>2.524</v>
      </c>
      <c r="AK10" s="197">
        <v>2.5329999999999999</v>
      </c>
      <c r="AL10" s="197">
        <v>2.5499999999999998</v>
      </c>
      <c r="AM10" s="197">
        <v>2.5630000000000002</v>
      </c>
      <c r="AN10" s="197">
        <v>2.5590000000000002</v>
      </c>
      <c r="AO10" s="197">
        <v>2.5750000000000002</v>
      </c>
      <c r="AP10" s="197">
        <v>2.589</v>
      </c>
      <c r="AQ10" s="197">
        <v>2.6059999999999999</v>
      </c>
      <c r="AR10" s="197">
        <v>2.6139999999999999</v>
      </c>
      <c r="AS10" s="197">
        <v>2.6160000000000001</v>
      </c>
      <c r="AT10" s="197">
        <v>2.6190000000000002</v>
      </c>
      <c r="AU10" s="187">
        <v>2.6219999999999999</v>
      </c>
      <c r="AV10" s="187">
        <v>2.63</v>
      </c>
      <c r="AW10" s="187">
        <v>2.6240000000000001</v>
      </c>
      <c r="AX10" s="187">
        <v>2.6259999999999999</v>
      </c>
      <c r="AY10" s="187">
        <v>2.6240000000000001</v>
      </c>
      <c r="AZ10" s="187">
        <v>2.629</v>
      </c>
      <c r="BA10" s="187">
        <v>2.6469999999999998</v>
      </c>
      <c r="BB10" s="187">
        <v>2.6749999999999998</v>
      </c>
      <c r="BC10" s="187">
        <v>2.6850000000000001</v>
      </c>
      <c r="BD10" s="187">
        <v>2.7069999999999999</v>
      </c>
      <c r="BE10" s="187">
        <v>2.734</v>
      </c>
      <c r="BF10" s="187">
        <v>2.75</v>
      </c>
      <c r="BG10" s="187">
        <v>2.774</v>
      </c>
      <c r="BH10" s="187">
        <v>2.8</v>
      </c>
      <c r="BI10" s="187">
        <v>2.8239999999999998</v>
      </c>
      <c r="BJ10" s="187">
        <v>2.8490000000000002</v>
      </c>
      <c r="BK10" s="187">
        <v>2.8730000000000002</v>
      </c>
      <c r="BL10" s="187">
        <v>2.8980000000000001</v>
      </c>
      <c r="BM10" s="187">
        <v>2.923</v>
      </c>
      <c r="BN10" s="187">
        <v>2.9489999999999998</v>
      </c>
      <c r="BO10" s="187">
        <v>2.9750000000000001</v>
      </c>
      <c r="BP10" s="187">
        <v>3.0030000000000001</v>
      </c>
      <c r="BQ10" s="187">
        <v>3.0310000000000001</v>
      </c>
      <c r="BR10" s="187">
        <v>3.0590000000000002</v>
      </c>
      <c r="BS10" s="187">
        <v>3.0880000000000001</v>
      </c>
      <c r="BT10" s="187">
        <v>3.1179999999999999</v>
      </c>
      <c r="BU10" s="187">
        <v>3.149</v>
      </c>
      <c r="BV10" s="187">
        <v>3.1779999999999999</v>
      </c>
    </row>
    <row r="12" spans="1:75" x14ac:dyDescent="0.25"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</row>
    <row r="13" spans="1:75" x14ac:dyDescent="0.25"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</row>
    <row r="14" spans="1:75" x14ac:dyDescent="0.25">
      <c r="BB14" s="200" t="s">
        <v>590</v>
      </c>
      <c r="BC14" s="199"/>
      <c r="BD14" s="199"/>
      <c r="BE14" s="201"/>
      <c r="BF14" s="202"/>
      <c r="BG14" s="202"/>
      <c r="BH14" s="202"/>
      <c r="BI14" s="202"/>
      <c r="BJ14" s="202"/>
      <c r="BK14" s="199"/>
      <c r="BL14" s="199"/>
      <c r="BM14" s="199"/>
    </row>
    <row r="15" spans="1:75" x14ac:dyDescent="0.25">
      <c r="BB15" s="203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5"/>
    </row>
    <row r="16" spans="1:75" x14ac:dyDescent="0.25">
      <c r="BB16" s="206"/>
      <c r="BC16" s="207" t="s">
        <v>591</v>
      </c>
      <c r="BD16" s="204" t="s">
        <v>592</v>
      </c>
      <c r="BE16" s="208"/>
      <c r="BF16" s="208"/>
      <c r="BG16" s="208"/>
      <c r="BH16" s="208"/>
      <c r="BI16" s="208"/>
      <c r="BJ16" s="208"/>
      <c r="BK16" s="208"/>
      <c r="BL16" s="208"/>
      <c r="BM16" s="209"/>
    </row>
    <row r="17" spans="54:65" x14ac:dyDescent="0.25">
      <c r="BB17" s="206"/>
      <c r="BC17" s="207"/>
      <c r="BD17" s="210" t="s">
        <v>593</v>
      </c>
      <c r="BE17" s="210" t="s">
        <v>593</v>
      </c>
      <c r="BF17" s="210" t="s">
        <v>593</v>
      </c>
      <c r="BG17" s="210" t="s">
        <v>593</v>
      </c>
      <c r="BH17" s="208"/>
      <c r="BI17" s="208"/>
      <c r="BJ17" s="208"/>
      <c r="BK17" s="208"/>
      <c r="BL17" s="208"/>
      <c r="BM17" s="209"/>
    </row>
    <row r="18" spans="54:65" x14ac:dyDescent="0.25">
      <c r="BB18" s="206"/>
      <c r="BC18" s="208"/>
      <c r="BD18" s="211" t="s">
        <v>549</v>
      </c>
      <c r="BE18" s="211" t="s">
        <v>550</v>
      </c>
      <c r="BF18" s="211" t="s">
        <v>551</v>
      </c>
      <c r="BG18" s="211" t="s">
        <v>552</v>
      </c>
      <c r="BH18" s="208"/>
      <c r="BI18" s="208"/>
      <c r="BJ18" s="208"/>
      <c r="BK18" s="208"/>
      <c r="BL18" s="208"/>
      <c r="BM18" s="212" t="s">
        <v>594</v>
      </c>
    </row>
    <row r="19" spans="54:65" x14ac:dyDescent="0.25">
      <c r="BB19" s="206"/>
      <c r="BC19" s="208"/>
      <c r="BD19" s="197">
        <v>2.5750000000000002</v>
      </c>
      <c r="BE19" s="197">
        <v>2.589</v>
      </c>
      <c r="BF19" s="197">
        <v>2.6059999999999999</v>
      </c>
      <c r="BG19" s="197">
        <v>2.6139999999999999</v>
      </c>
      <c r="BH19" s="208"/>
      <c r="BI19" s="208"/>
      <c r="BJ19" s="208"/>
      <c r="BK19" s="208"/>
      <c r="BL19" s="208"/>
      <c r="BM19" s="213">
        <f>AVERAGE(BD19:BG19)</f>
        <v>2.5960000000000001</v>
      </c>
    </row>
    <row r="20" spans="54:65" x14ac:dyDescent="0.25">
      <c r="BB20" s="206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14"/>
    </row>
    <row r="21" spans="54:65" x14ac:dyDescent="0.25">
      <c r="BB21" s="206"/>
      <c r="BC21" s="207" t="s">
        <v>595</v>
      </c>
      <c r="BD21" s="204" t="s">
        <v>596</v>
      </c>
      <c r="BE21" s="204"/>
      <c r="BF21" s="204"/>
      <c r="BG21" s="204"/>
      <c r="BH21" s="204"/>
      <c r="BI21" s="204"/>
      <c r="BJ21" s="204"/>
      <c r="BK21" s="204"/>
      <c r="BL21" s="208"/>
      <c r="BM21" s="214"/>
    </row>
    <row r="22" spans="54:65" x14ac:dyDescent="0.25">
      <c r="BB22" s="206"/>
      <c r="BC22" s="207"/>
      <c r="BD22" s="194" t="s">
        <v>508</v>
      </c>
      <c r="BE22" s="194" t="s">
        <v>508</v>
      </c>
      <c r="BF22" s="194" t="s">
        <v>508</v>
      </c>
      <c r="BG22" s="194" t="s">
        <v>508</v>
      </c>
      <c r="BH22" s="195" t="s">
        <v>509</v>
      </c>
      <c r="BI22" s="195" t="s">
        <v>509</v>
      </c>
      <c r="BJ22" s="195" t="s">
        <v>509</v>
      </c>
      <c r="BK22" s="195" t="s">
        <v>509</v>
      </c>
      <c r="BL22" s="208"/>
      <c r="BM22" s="214"/>
    </row>
    <row r="23" spans="54:65" x14ac:dyDescent="0.25">
      <c r="BB23" s="206"/>
      <c r="BC23" s="208"/>
      <c r="BD23" s="188" t="s">
        <v>565</v>
      </c>
      <c r="BE23" s="188" t="s">
        <v>566</v>
      </c>
      <c r="BF23" s="188" t="s">
        <v>567</v>
      </c>
      <c r="BG23" s="188" t="s">
        <v>568</v>
      </c>
      <c r="BH23" s="188" t="s">
        <v>569</v>
      </c>
      <c r="BI23" s="188" t="s">
        <v>570</v>
      </c>
      <c r="BJ23" s="188" t="s">
        <v>571</v>
      </c>
      <c r="BK23" s="188" t="s">
        <v>572</v>
      </c>
      <c r="BL23" s="208"/>
      <c r="BM23" s="214"/>
    </row>
    <row r="24" spans="54:65" x14ac:dyDescent="0.25">
      <c r="BB24" s="206"/>
      <c r="BC24" s="208"/>
      <c r="BD24" s="187">
        <v>2.6869999999999998</v>
      </c>
      <c r="BE24" s="187">
        <v>2.6960000000000002</v>
      </c>
      <c r="BF24" s="187">
        <v>2.7120000000000002</v>
      </c>
      <c r="BG24" s="187">
        <v>2.7269999999999999</v>
      </c>
      <c r="BH24" s="187">
        <v>2.7429999999999999</v>
      </c>
      <c r="BI24" s="187">
        <v>2.7589999999999999</v>
      </c>
      <c r="BJ24" s="187">
        <v>2.7759999999999998</v>
      </c>
      <c r="BK24" s="187">
        <v>2.7919999999999998</v>
      </c>
      <c r="BL24" s="208"/>
      <c r="BM24" s="213">
        <f>AVERAGE(BD24:BK24)</f>
        <v>2.7365000000000004</v>
      </c>
    </row>
    <row r="25" spans="54:65" x14ac:dyDescent="0.25">
      <c r="BB25" s="206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14"/>
    </row>
    <row r="26" spans="54:65" x14ac:dyDescent="0.25">
      <c r="BB26" s="206"/>
      <c r="BC26" s="208"/>
      <c r="BD26" s="208"/>
      <c r="BE26" s="208"/>
      <c r="BF26" s="208"/>
      <c r="BG26" s="208"/>
      <c r="BH26" s="208"/>
      <c r="BI26" s="208"/>
      <c r="BJ26" s="208"/>
      <c r="BK26" s="208"/>
      <c r="BL26" s="215" t="s">
        <v>597</v>
      </c>
      <c r="BM26" s="216">
        <f>(BM24-BM19)/BM19</f>
        <v>5.4121725731895332E-2</v>
      </c>
    </row>
    <row r="27" spans="54:65" x14ac:dyDescent="0.25">
      <c r="BB27" s="217"/>
      <c r="BC27" s="218"/>
      <c r="BD27" s="218"/>
      <c r="BE27" s="218"/>
      <c r="BF27" s="218"/>
      <c r="BG27" s="218"/>
      <c r="BH27" s="218"/>
      <c r="BI27" s="218"/>
      <c r="BJ27" s="218"/>
      <c r="BK27" s="218"/>
      <c r="BL27" s="218"/>
      <c r="BM27" s="219"/>
    </row>
  </sheetData>
  <mergeCells count="3">
    <mergeCell ref="A1:B1"/>
    <mergeCell ref="A2:B2"/>
    <mergeCell ref="A3:B3"/>
  </mergeCells>
  <pageMargins left="0.25" right="0.2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"/>
  <sheetViews>
    <sheetView workbookViewId="0">
      <selection activeCell="E23" sqref="E23"/>
    </sheetView>
  </sheetViews>
  <sheetFormatPr defaultRowHeight="14.4" x14ac:dyDescent="0.3"/>
  <cols>
    <col min="2" max="2" width="29.33203125" customWidth="1"/>
  </cols>
  <sheetData>
    <row r="1" spans="1:54" ht="43.2" x14ac:dyDescent="0.3">
      <c r="A1" s="61"/>
      <c r="B1" s="62"/>
      <c r="C1" s="63" t="s">
        <v>409</v>
      </c>
      <c r="D1" s="63" t="s">
        <v>410</v>
      </c>
      <c r="E1" s="63" t="s">
        <v>411</v>
      </c>
      <c r="F1" s="63" t="s">
        <v>412</v>
      </c>
      <c r="G1" s="63" t="s">
        <v>413</v>
      </c>
      <c r="H1" s="63" t="s">
        <v>414</v>
      </c>
      <c r="I1" s="63" t="s">
        <v>415</v>
      </c>
      <c r="J1" s="63" t="s">
        <v>416</v>
      </c>
      <c r="K1" s="63" t="s">
        <v>417</v>
      </c>
      <c r="L1" s="63" t="s">
        <v>418</v>
      </c>
      <c r="M1" s="63" t="s">
        <v>419</v>
      </c>
      <c r="N1" s="63" t="s">
        <v>420</v>
      </c>
      <c r="O1" s="63" t="s">
        <v>421</v>
      </c>
      <c r="P1" s="63" t="s">
        <v>422</v>
      </c>
      <c r="Q1" s="63" t="s">
        <v>423</v>
      </c>
      <c r="R1" s="64" t="s">
        <v>424</v>
      </c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</row>
    <row r="2" spans="1:54" s="71" customFormat="1" ht="28.95" x14ac:dyDescent="0.3">
      <c r="A2" s="66"/>
      <c r="B2" s="67" t="s">
        <v>425</v>
      </c>
      <c r="C2" s="68">
        <f>SUM(D2:R2)</f>
        <v>2671</v>
      </c>
      <c r="D2" s="69">
        <v>96</v>
      </c>
      <c r="E2" s="69">
        <v>69</v>
      </c>
      <c r="F2" s="69">
        <v>34</v>
      </c>
      <c r="G2" s="69">
        <v>191</v>
      </c>
      <c r="H2" s="69">
        <v>145</v>
      </c>
      <c r="I2" s="69">
        <v>31</v>
      </c>
      <c r="J2" s="69">
        <v>58</v>
      </c>
      <c r="K2" s="69">
        <v>23</v>
      </c>
      <c r="L2" s="69">
        <v>526</v>
      </c>
      <c r="M2" s="69">
        <v>22</v>
      </c>
      <c r="N2" s="69">
        <v>94</v>
      </c>
      <c r="O2" s="69">
        <v>749</v>
      </c>
      <c r="P2" s="69">
        <v>150</v>
      </c>
      <c r="Q2" s="69">
        <v>38</v>
      </c>
      <c r="R2" s="69">
        <v>445</v>
      </c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</row>
    <row r="3" spans="1:54" ht="28.95" x14ac:dyDescent="0.3">
      <c r="A3" s="61"/>
      <c r="B3" s="67" t="s">
        <v>426</v>
      </c>
      <c r="C3" s="68">
        <f>SUM(D3:R3)</f>
        <v>175</v>
      </c>
      <c r="D3" s="69">
        <v>6</v>
      </c>
      <c r="E3" s="69">
        <v>12</v>
      </c>
      <c r="F3" s="69">
        <v>5</v>
      </c>
      <c r="G3" s="69">
        <v>17</v>
      </c>
      <c r="H3" s="69">
        <v>13</v>
      </c>
      <c r="I3" s="69">
        <v>1</v>
      </c>
      <c r="J3" s="69">
        <v>5</v>
      </c>
      <c r="K3" s="69">
        <v>2</v>
      </c>
      <c r="L3" s="69">
        <v>32</v>
      </c>
      <c r="M3" s="69">
        <v>4</v>
      </c>
      <c r="N3" s="69">
        <v>5</v>
      </c>
      <c r="O3" s="69">
        <v>41</v>
      </c>
      <c r="P3" s="69">
        <v>8</v>
      </c>
      <c r="Q3" s="69">
        <v>2</v>
      </c>
      <c r="R3" s="69">
        <v>22</v>
      </c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</row>
    <row r="4" spans="1:54" ht="28.95" x14ac:dyDescent="0.3">
      <c r="A4" s="61"/>
      <c r="B4" s="67" t="s">
        <v>427</v>
      </c>
      <c r="C4" s="68">
        <f>SUM(D4:R4)</f>
        <v>2274</v>
      </c>
      <c r="D4" s="69">
        <v>631</v>
      </c>
      <c r="E4" s="69">
        <v>188</v>
      </c>
      <c r="F4" s="69">
        <v>70</v>
      </c>
      <c r="G4" s="69">
        <v>170</v>
      </c>
      <c r="H4" s="69">
        <v>110</v>
      </c>
      <c r="I4" s="69"/>
      <c r="J4" s="69">
        <v>50</v>
      </c>
      <c r="K4" s="69">
        <v>9</v>
      </c>
      <c r="L4" s="69">
        <v>336</v>
      </c>
      <c r="M4" s="69">
        <v>48</v>
      </c>
      <c r="N4" s="69">
        <v>56</v>
      </c>
      <c r="O4" s="69">
        <v>360</v>
      </c>
      <c r="P4" s="69">
        <v>90</v>
      </c>
      <c r="Q4" s="69">
        <v>24</v>
      </c>
      <c r="R4" s="69">
        <v>132</v>
      </c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</row>
    <row r="5" spans="1:54" x14ac:dyDescent="0.3">
      <c r="A5" s="61"/>
      <c r="B5" s="67"/>
      <c r="C5" s="68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</row>
    <row r="6" spans="1:54" x14ac:dyDescent="0.3">
      <c r="A6" s="61"/>
      <c r="B6" s="67" t="s">
        <v>428</v>
      </c>
      <c r="C6" s="68">
        <f>SUM(D6:R6)</f>
        <v>1507</v>
      </c>
      <c r="D6" s="69">
        <v>0</v>
      </c>
      <c r="E6" s="69">
        <v>0</v>
      </c>
      <c r="F6" s="69">
        <v>0</v>
      </c>
      <c r="G6" s="69">
        <v>0</v>
      </c>
      <c r="H6" s="69">
        <v>0</v>
      </c>
      <c r="I6" s="69">
        <v>0</v>
      </c>
      <c r="J6" s="69">
        <v>0</v>
      </c>
      <c r="K6" s="69">
        <v>0</v>
      </c>
      <c r="L6" s="69">
        <v>62</v>
      </c>
      <c r="M6" s="69">
        <v>860</v>
      </c>
      <c r="N6" s="69">
        <v>0</v>
      </c>
      <c r="O6" s="69">
        <v>0</v>
      </c>
      <c r="P6" s="69">
        <v>484</v>
      </c>
      <c r="Q6" s="69">
        <v>0</v>
      </c>
      <c r="R6" s="69">
        <v>101</v>
      </c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</row>
    <row r="7" spans="1:54" x14ac:dyDescent="0.3">
      <c r="A7" s="61"/>
      <c r="B7" s="67" t="s">
        <v>429</v>
      </c>
      <c r="C7" s="68">
        <f>SUM(D7:R7)</f>
        <v>96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1</v>
      </c>
      <c r="M7" s="69">
        <v>56</v>
      </c>
      <c r="N7" s="69">
        <v>0</v>
      </c>
      <c r="O7" s="69">
        <v>0</v>
      </c>
      <c r="P7" s="69">
        <v>33</v>
      </c>
      <c r="Q7" s="69">
        <v>0</v>
      </c>
      <c r="R7" s="69">
        <v>6</v>
      </c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</row>
    <row r="8" spans="1:54" x14ac:dyDescent="0.3">
      <c r="A8" s="61"/>
      <c r="B8" s="67" t="s">
        <v>430</v>
      </c>
      <c r="C8" s="68">
        <f>SUM(D8:R8)</f>
        <v>849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34</v>
      </c>
      <c r="M8" s="69">
        <v>215</v>
      </c>
      <c r="N8" s="69">
        <v>0</v>
      </c>
      <c r="O8" s="69">
        <v>0</v>
      </c>
      <c r="P8" s="69">
        <v>577</v>
      </c>
      <c r="Q8" s="69">
        <v>0</v>
      </c>
      <c r="R8" s="69">
        <v>23</v>
      </c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</row>
    <row r="9" spans="1:54" x14ac:dyDescent="0.3">
      <c r="A9" s="61"/>
      <c r="B9" s="67"/>
      <c r="C9" s="68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</row>
    <row r="10" spans="1:54" x14ac:dyDescent="0.3">
      <c r="A10" s="61"/>
      <c r="B10" s="67" t="s">
        <v>431</v>
      </c>
      <c r="C10" s="68">
        <f>SUM(D10:R10)</f>
        <v>26</v>
      </c>
      <c r="D10" s="69">
        <v>0</v>
      </c>
      <c r="E10" s="69">
        <v>3</v>
      </c>
      <c r="F10" s="69">
        <v>5</v>
      </c>
      <c r="G10" s="69">
        <v>0</v>
      </c>
      <c r="H10" s="69">
        <v>0</v>
      </c>
      <c r="I10" s="69">
        <v>0</v>
      </c>
      <c r="J10" s="69">
        <v>0</v>
      </c>
      <c r="K10" s="69">
        <v>0</v>
      </c>
      <c r="L10" s="69">
        <v>0</v>
      </c>
      <c r="M10" s="69">
        <v>2</v>
      </c>
      <c r="N10" s="69">
        <v>12</v>
      </c>
      <c r="O10" s="69">
        <v>0</v>
      </c>
      <c r="P10" s="69">
        <v>0</v>
      </c>
      <c r="Q10" s="69">
        <v>0</v>
      </c>
      <c r="R10" s="69">
        <v>4</v>
      </c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</row>
    <row r="11" spans="1:54" x14ac:dyDescent="0.3">
      <c r="A11" s="61"/>
      <c r="B11" s="67" t="s">
        <v>432</v>
      </c>
      <c r="C11" s="68">
        <f>SUM(D11:R11)</f>
        <v>6</v>
      </c>
      <c r="D11" s="69">
        <v>0</v>
      </c>
      <c r="E11" s="69">
        <v>1</v>
      </c>
      <c r="F11" s="69">
        <v>1</v>
      </c>
      <c r="G11" s="69">
        <v>0</v>
      </c>
      <c r="H11" s="69">
        <v>0</v>
      </c>
      <c r="I11" s="69">
        <v>0</v>
      </c>
      <c r="J11" s="69">
        <v>0</v>
      </c>
      <c r="K11" s="69">
        <v>0</v>
      </c>
      <c r="L11" s="69">
        <v>0</v>
      </c>
      <c r="M11" s="69">
        <v>2</v>
      </c>
      <c r="N11" s="69">
        <v>1</v>
      </c>
      <c r="O11" s="69">
        <v>0</v>
      </c>
      <c r="P11" s="69">
        <v>0</v>
      </c>
      <c r="Q11" s="69">
        <v>0</v>
      </c>
      <c r="R11" s="69">
        <v>1</v>
      </c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</row>
    <row r="12" spans="1:54" x14ac:dyDescent="0.3">
      <c r="A12" s="61"/>
      <c r="B12" s="67" t="s">
        <v>433</v>
      </c>
      <c r="C12" s="68">
        <f>SUM(D12:R12)</f>
        <v>49</v>
      </c>
      <c r="D12" s="69">
        <v>0</v>
      </c>
      <c r="E12" s="69"/>
      <c r="F12" s="69"/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14</v>
      </c>
      <c r="N12" s="69">
        <v>12</v>
      </c>
      <c r="O12" s="69">
        <v>0</v>
      </c>
      <c r="P12" s="69">
        <v>0</v>
      </c>
      <c r="Q12" s="69">
        <v>0</v>
      </c>
      <c r="R12" s="69">
        <v>23</v>
      </c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</row>
    <row r="13" spans="1:54" s="65" customFormat="1" x14ac:dyDescent="0.3">
      <c r="A13" s="61"/>
      <c r="B13" s="72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54" s="65" customFormat="1" x14ac:dyDescent="0.3">
      <c r="A14" s="61"/>
      <c r="B14" s="67" t="s">
        <v>434</v>
      </c>
      <c r="C14" s="68">
        <f>SUM(D14:R14)</f>
        <v>12937</v>
      </c>
      <c r="D14" s="69">
        <v>833</v>
      </c>
      <c r="E14" s="69">
        <v>1188</v>
      </c>
      <c r="F14" s="69">
        <v>374</v>
      </c>
      <c r="G14" s="69">
        <v>45</v>
      </c>
      <c r="H14" s="69">
        <v>954</v>
      </c>
      <c r="I14" s="69">
        <v>217</v>
      </c>
      <c r="J14" s="69">
        <v>2116</v>
      </c>
      <c r="K14" s="69">
        <v>1106</v>
      </c>
      <c r="L14" s="69">
        <v>373</v>
      </c>
      <c r="M14" s="69">
        <v>810</v>
      </c>
      <c r="N14" s="69">
        <v>900</v>
      </c>
      <c r="O14" s="69">
        <v>2332</v>
      </c>
      <c r="P14" s="69">
        <v>252</v>
      </c>
      <c r="Q14" s="69">
        <v>0</v>
      </c>
      <c r="R14" s="69">
        <v>1437</v>
      </c>
    </row>
    <row r="15" spans="1:54" s="65" customFormat="1" x14ac:dyDescent="0.3">
      <c r="A15" s="61"/>
      <c r="B15" s="67" t="s">
        <v>435</v>
      </c>
      <c r="C15" s="68">
        <f>SUM(D15:R15)</f>
        <v>475</v>
      </c>
      <c r="D15" s="69">
        <v>37</v>
      </c>
      <c r="E15" s="69">
        <v>25</v>
      </c>
      <c r="F15" s="69">
        <v>10</v>
      </c>
      <c r="G15" s="69">
        <v>1</v>
      </c>
      <c r="H15" s="69">
        <v>95</v>
      </c>
      <c r="I15" s="69">
        <v>17</v>
      </c>
      <c r="J15" s="69">
        <v>15</v>
      </c>
      <c r="K15" s="69">
        <v>5</v>
      </c>
      <c r="L15" s="69">
        <v>9</v>
      </c>
      <c r="M15" s="69">
        <v>53</v>
      </c>
      <c r="N15" s="69">
        <v>21</v>
      </c>
      <c r="O15" s="69">
        <v>133</v>
      </c>
      <c r="P15" s="69">
        <v>25</v>
      </c>
      <c r="Q15" s="69">
        <v>0</v>
      </c>
      <c r="R15" s="69">
        <v>29</v>
      </c>
    </row>
    <row r="16" spans="1:54" s="65" customFormat="1" x14ac:dyDescent="0.3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opLeftCell="A15" zoomScale="85" zoomScaleNormal="85" zoomScaleSheetLayoutView="70" workbookViewId="0">
      <selection activeCell="I18" sqref="I18:I28"/>
    </sheetView>
  </sheetViews>
  <sheetFormatPr defaultColWidth="9.109375" defaultRowHeight="14.4" x14ac:dyDescent="0.3"/>
  <cols>
    <col min="1" max="1" width="40" style="142" customWidth="1"/>
    <col min="2" max="2" width="31" style="142" customWidth="1"/>
    <col min="3" max="3" width="16.5546875" style="142" customWidth="1"/>
    <col min="4" max="4" width="13.44140625" style="142" customWidth="1"/>
    <col min="5" max="5" width="17.5546875" style="142" customWidth="1"/>
    <col min="6" max="6" width="22" style="142" customWidth="1"/>
    <col min="7" max="7" width="16.5546875" style="166" customWidth="1"/>
    <col min="8" max="10" width="19" style="166" customWidth="1"/>
    <col min="11" max="11" width="18.33203125" style="166" customWidth="1"/>
    <col min="12" max="16384" width="9.109375" style="142"/>
  </cols>
  <sheetData>
    <row r="1" spans="1:11" ht="15" hidden="1" customHeight="1" x14ac:dyDescent="0.3">
      <c r="A1" s="141" t="s">
        <v>478</v>
      </c>
      <c r="B1" s="330" t="s">
        <v>479</v>
      </c>
      <c r="C1" s="331"/>
      <c r="D1" s="331"/>
      <c r="E1" s="331"/>
      <c r="F1" s="331"/>
      <c r="G1" s="330" t="s">
        <v>480</v>
      </c>
      <c r="H1" s="331"/>
      <c r="I1" s="331"/>
      <c r="J1" s="331"/>
      <c r="K1" s="332"/>
    </row>
    <row r="2" spans="1:11" ht="15" hidden="1" customHeight="1" x14ac:dyDescent="0.3">
      <c r="A2" s="143" t="s">
        <v>481</v>
      </c>
      <c r="B2" s="144" t="s">
        <v>482</v>
      </c>
      <c r="C2" s="145" t="s">
        <v>483</v>
      </c>
      <c r="D2" s="145" t="s">
        <v>484</v>
      </c>
      <c r="E2" s="145" t="s">
        <v>485</v>
      </c>
      <c r="F2" s="145" t="s">
        <v>486</v>
      </c>
      <c r="G2" s="146" t="s">
        <v>379</v>
      </c>
      <c r="H2" s="147" t="s">
        <v>487</v>
      </c>
      <c r="I2" s="148"/>
      <c r="J2" s="148"/>
      <c r="K2" s="149" t="s">
        <v>488</v>
      </c>
    </row>
    <row r="3" spans="1:11" ht="15" hidden="1" customHeight="1" x14ac:dyDescent="0.3">
      <c r="A3" s="150" t="s">
        <v>489</v>
      </c>
      <c r="B3" s="151">
        <v>38.1</v>
      </c>
      <c r="C3" s="152">
        <v>1.7</v>
      </c>
      <c r="D3" s="152">
        <v>2.5</v>
      </c>
      <c r="E3" s="152">
        <v>21.4</v>
      </c>
      <c r="F3" s="152">
        <v>8.5</v>
      </c>
      <c r="G3" s="151">
        <v>0.4</v>
      </c>
      <c r="H3" s="152">
        <v>6.6</v>
      </c>
      <c r="I3" s="152"/>
      <c r="J3" s="152"/>
      <c r="K3" s="153">
        <v>5</v>
      </c>
    </row>
    <row r="4" spans="1:11" ht="15" hidden="1" customHeight="1" x14ac:dyDescent="0.3">
      <c r="A4" s="150" t="s">
        <v>490</v>
      </c>
      <c r="B4" s="151">
        <v>5</v>
      </c>
      <c r="C4" s="152">
        <v>5</v>
      </c>
      <c r="D4" s="152">
        <v>5</v>
      </c>
      <c r="E4" s="152">
        <v>10</v>
      </c>
      <c r="F4" s="152">
        <v>0</v>
      </c>
      <c r="G4" s="151">
        <v>5</v>
      </c>
      <c r="H4" s="152">
        <v>5</v>
      </c>
      <c r="I4" s="152"/>
      <c r="J4" s="152"/>
      <c r="K4" s="153">
        <v>0</v>
      </c>
    </row>
    <row r="5" spans="1:11" ht="15" hidden="1" customHeight="1" x14ac:dyDescent="0.3">
      <c r="A5" s="150" t="s">
        <v>443</v>
      </c>
      <c r="B5" s="151">
        <v>8</v>
      </c>
      <c r="C5" s="152">
        <v>6</v>
      </c>
      <c r="D5" s="152">
        <v>2</v>
      </c>
      <c r="E5" s="152">
        <v>8</v>
      </c>
      <c r="F5" s="152">
        <v>0</v>
      </c>
      <c r="G5" s="151">
        <v>0</v>
      </c>
      <c r="H5" s="152">
        <v>0</v>
      </c>
      <c r="I5" s="152"/>
      <c r="J5" s="152"/>
      <c r="K5" s="153">
        <v>3</v>
      </c>
    </row>
    <row r="6" spans="1:11" ht="15" hidden="1" customHeight="1" x14ac:dyDescent="0.3">
      <c r="A6" s="150" t="s">
        <v>491</v>
      </c>
      <c r="B6" s="151">
        <v>0</v>
      </c>
      <c r="C6" s="152">
        <v>0</v>
      </c>
      <c r="D6" s="152">
        <v>0</v>
      </c>
      <c r="E6" s="152">
        <v>0</v>
      </c>
      <c r="F6" s="152">
        <v>0</v>
      </c>
      <c r="G6" s="151">
        <v>0</v>
      </c>
      <c r="H6" s="152">
        <v>0</v>
      </c>
      <c r="I6" s="152"/>
      <c r="J6" s="152"/>
      <c r="K6" s="153">
        <v>0</v>
      </c>
    </row>
    <row r="7" spans="1:11" ht="15" hidden="1" customHeight="1" x14ac:dyDescent="0.3">
      <c r="A7" s="150" t="s">
        <v>492</v>
      </c>
      <c r="B7" s="151">
        <v>0.35</v>
      </c>
      <c r="C7" s="152">
        <v>0.37</v>
      </c>
      <c r="D7" s="152">
        <v>0.27</v>
      </c>
      <c r="E7" s="152">
        <v>1.3</v>
      </c>
      <c r="F7" s="152">
        <v>0</v>
      </c>
      <c r="G7" s="151">
        <v>0</v>
      </c>
      <c r="H7" s="152">
        <v>19</v>
      </c>
      <c r="I7" s="152"/>
      <c r="J7" s="152"/>
      <c r="K7" s="153">
        <v>3.8</v>
      </c>
    </row>
    <row r="8" spans="1:11" ht="15" hidden="1" customHeight="1" x14ac:dyDescent="0.3">
      <c r="A8" s="150" t="s">
        <v>448</v>
      </c>
      <c r="B8" s="151">
        <v>4.8</v>
      </c>
      <c r="C8" s="152">
        <v>1.9</v>
      </c>
      <c r="D8" s="152">
        <v>1.9</v>
      </c>
      <c r="E8" s="152">
        <v>23.1</v>
      </c>
      <c r="F8" s="152">
        <v>0</v>
      </c>
      <c r="G8" s="151">
        <v>0</v>
      </c>
      <c r="H8" s="152">
        <v>0.6</v>
      </c>
      <c r="I8" s="152"/>
      <c r="J8" s="152"/>
      <c r="K8" s="153">
        <v>1.7</v>
      </c>
    </row>
    <row r="9" spans="1:11" ht="15" hidden="1" customHeight="1" x14ac:dyDescent="0.3">
      <c r="A9" s="150" t="s">
        <v>423</v>
      </c>
      <c r="B9" s="151">
        <v>2.6</v>
      </c>
      <c r="C9" s="152">
        <v>25.2</v>
      </c>
      <c r="D9" s="152">
        <v>37.799999999999997</v>
      </c>
      <c r="E9" s="152">
        <v>9.5</v>
      </c>
      <c r="F9" s="152">
        <v>0</v>
      </c>
      <c r="G9" s="151">
        <v>37.799999999999997</v>
      </c>
      <c r="H9" s="152">
        <v>0</v>
      </c>
      <c r="I9" s="152"/>
      <c r="J9" s="152"/>
      <c r="K9" s="153">
        <v>44.2</v>
      </c>
    </row>
    <row r="10" spans="1:11" ht="15" hidden="1" customHeight="1" x14ac:dyDescent="0.3">
      <c r="A10" s="150" t="s">
        <v>493</v>
      </c>
      <c r="B10" s="151">
        <v>10</v>
      </c>
      <c r="C10" s="152">
        <v>4</v>
      </c>
      <c r="D10" s="152">
        <v>2</v>
      </c>
      <c r="E10" s="152">
        <v>10</v>
      </c>
      <c r="F10" s="152">
        <v>6</v>
      </c>
      <c r="G10" s="151"/>
      <c r="H10" s="152">
        <v>10</v>
      </c>
      <c r="I10" s="152"/>
      <c r="J10" s="152"/>
      <c r="K10" s="153"/>
    </row>
    <row r="11" spans="1:11" ht="15" hidden="1" customHeight="1" x14ac:dyDescent="0.3">
      <c r="A11" s="150" t="s">
        <v>494</v>
      </c>
      <c r="B11" s="151">
        <v>16</v>
      </c>
      <c r="C11" s="152">
        <v>5.8</v>
      </c>
      <c r="D11" s="152">
        <v>3.8</v>
      </c>
      <c r="E11" s="152">
        <v>2.9</v>
      </c>
      <c r="F11" s="152">
        <v>1.9</v>
      </c>
      <c r="G11" s="151">
        <v>2.9</v>
      </c>
      <c r="H11" s="152">
        <v>5.4</v>
      </c>
      <c r="I11" s="152"/>
      <c r="J11" s="152"/>
      <c r="K11" s="153">
        <v>15.4</v>
      </c>
    </row>
    <row r="12" spans="1:11" ht="15" hidden="1" customHeight="1" x14ac:dyDescent="0.3">
      <c r="A12" s="150" t="s">
        <v>495</v>
      </c>
      <c r="B12" s="151">
        <v>10</v>
      </c>
      <c r="C12" s="152">
        <v>5</v>
      </c>
      <c r="D12" s="152"/>
      <c r="E12" s="152">
        <v>13.3</v>
      </c>
      <c r="F12" s="152">
        <v>0</v>
      </c>
      <c r="G12" s="151">
        <v>12</v>
      </c>
      <c r="H12" s="152"/>
      <c r="I12" s="152"/>
      <c r="J12" s="152"/>
      <c r="K12" s="153">
        <v>16</v>
      </c>
    </row>
    <row r="13" spans="1:11" ht="15" hidden="1" customHeight="1" x14ac:dyDescent="0.3">
      <c r="A13" s="150" t="s">
        <v>490</v>
      </c>
      <c r="B13" s="151">
        <v>10</v>
      </c>
      <c r="C13" s="152">
        <v>25</v>
      </c>
      <c r="D13" s="152">
        <v>25</v>
      </c>
      <c r="E13" s="152">
        <v>13</v>
      </c>
      <c r="F13" s="152"/>
      <c r="G13" s="151">
        <v>50</v>
      </c>
      <c r="H13" s="152">
        <v>5</v>
      </c>
      <c r="I13" s="152"/>
      <c r="J13" s="152"/>
      <c r="K13" s="153">
        <v>10</v>
      </c>
    </row>
    <row r="14" spans="1:11" ht="15.75" hidden="1" customHeight="1" thickBot="1" x14ac:dyDescent="0.35">
      <c r="A14" s="150" t="s">
        <v>442</v>
      </c>
      <c r="B14" s="151">
        <v>10</v>
      </c>
      <c r="C14" s="152">
        <v>5</v>
      </c>
      <c r="D14" s="152">
        <v>1</v>
      </c>
      <c r="E14" s="152">
        <v>10</v>
      </c>
      <c r="F14" s="152">
        <v>20</v>
      </c>
      <c r="G14" s="154">
        <v>20</v>
      </c>
      <c r="H14" s="155">
        <v>6</v>
      </c>
      <c r="I14" s="155"/>
      <c r="J14" s="155"/>
      <c r="K14" s="156">
        <v>4</v>
      </c>
    </row>
    <row r="15" spans="1:11" ht="15" thickBot="1" x14ac:dyDescent="0.35">
      <c r="A15" s="157" t="s">
        <v>496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</row>
    <row r="16" spans="1:11" ht="15" thickBot="1" x14ac:dyDescent="0.35">
      <c r="B16" s="333" t="s">
        <v>497</v>
      </c>
      <c r="C16" s="334"/>
      <c r="D16" s="334"/>
      <c r="E16" s="334"/>
      <c r="F16" s="334"/>
      <c r="G16" s="335" t="s">
        <v>498</v>
      </c>
      <c r="H16" s="336"/>
      <c r="I16" s="336"/>
      <c r="J16" s="336"/>
      <c r="K16" s="337"/>
    </row>
    <row r="17" spans="1:11" ht="37.5" customHeight="1" thickBot="1" x14ac:dyDescent="0.35">
      <c r="B17" s="160" t="s">
        <v>482</v>
      </c>
      <c r="C17" s="158" t="s">
        <v>483</v>
      </c>
      <c r="D17" s="158" t="s">
        <v>484</v>
      </c>
      <c r="E17" s="158" t="s">
        <v>499</v>
      </c>
      <c r="F17" s="158" t="s">
        <v>486</v>
      </c>
      <c r="G17" s="167" t="s">
        <v>379</v>
      </c>
      <c r="H17" s="168" t="s">
        <v>487</v>
      </c>
      <c r="I17" s="169" t="s">
        <v>501</v>
      </c>
      <c r="J17" s="169"/>
      <c r="K17" s="159" t="s">
        <v>488</v>
      </c>
    </row>
    <row r="18" spans="1:11" x14ac:dyDescent="0.3">
      <c r="A18" s="142" t="s">
        <v>439</v>
      </c>
      <c r="B18" s="178">
        <v>1981.2</v>
      </c>
      <c r="C18" s="179">
        <v>88.399999999999991</v>
      </c>
      <c r="D18" s="179">
        <v>130</v>
      </c>
      <c r="E18" s="179">
        <v>1112.8</v>
      </c>
      <c r="F18" s="161">
        <v>442</v>
      </c>
      <c r="G18" s="170">
        <v>20.8</v>
      </c>
      <c r="H18" s="171">
        <v>343.2</v>
      </c>
      <c r="I18" s="172">
        <f>SUM(G18:H18)</f>
        <v>364</v>
      </c>
      <c r="J18" s="225" t="e">
        <f>I18*#REF!</f>
        <v>#REF!</v>
      </c>
      <c r="K18" s="184">
        <v>260</v>
      </c>
    </row>
    <row r="19" spans="1:11" x14ac:dyDescent="0.3">
      <c r="A19" s="142" t="s">
        <v>441</v>
      </c>
      <c r="B19" s="180">
        <v>260</v>
      </c>
      <c r="C19" s="181">
        <v>260</v>
      </c>
      <c r="D19" s="181">
        <v>260</v>
      </c>
      <c r="E19" s="181">
        <v>520</v>
      </c>
      <c r="F19" s="162">
        <v>0</v>
      </c>
      <c r="G19" s="173">
        <v>260</v>
      </c>
      <c r="H19" s="174">
        <v>260</v>
      </c>
      <c r="I19" s="172">
        <f t="shared" ref="I19:I28" si="0">SUM(G19:H19)</f>
        <v>520</v>
      </c>
      <c r="J19" s="225" t="e">
        <f>I19*#REF!</f>
        <v>#REF!</v>
      </c>
      <c r="K19" s="185">
        <v>0</v>
      </c>
    </row>
    <row r="20" spans="1:11" x14ac:dyDescent="0.3">
      <c r="A20" s="142" t="s">
        <v>443</v>
      </c>
      <c r="B20" s="180">
        <v>416</v>
      </c>
      <c r="C20" s="181">
        <v>312</v>
      </c>
      <c r="D20" s="181">
        <v>104</v>
      </c>
      <c r="E20" s="181">
        <v>416</v>
      </c>
      <c r="F20" s="162">
        <v>0</v>
      </c>
      <c r="G20" s="173">
        <v>0</v>
      </c>
      <c r="H20" s="174">
        <v>0</v>
      </c>
      <c r="I20" s="172">
        <f t="shared" si="0"/>
        <v>0</v>
      </c>
      <c r="J20" s="225" t="e">
        <f>I20*#REF!</f>
        <v>#REF!</v>
      </c>
      <c r="K20" s="185">
        <v>156</v>
      </c>
    </row>
    <row r="21" spans="1:11" x14ac:dyDescent="0.3">
      <c r="A21" s="142" t="s">
        <v>444</v>
      </c>
      <c r="B21" s="180">
        <v>0</v>
      </c>
      <c r="C21" s="181">
        <v>0</v>
      </c>
      <c r="D21" s="181">
        <v>0</v>
      </c>
      <c r="E21" s="181">
        <v>0</v>
      </c>
      <c r="F21" s="162">
        <v>0</v>
      </c>
      <c r="G21" s="173">
        <v>0</v>
      </c>
      <c r="H21" s="174">
        <v>0</v>
      </c>
      <c r="I21" s="172">
        <f t="shared" si="0"/>
        <v>0</v>
      </c>
      <c r="J21" s="225" t="e">
        <f>I21*#REF!</f>
        <v>#REF!</v>
      </c>
      <c r="K21" s="185">
        <v>0</v>
      </c>
    </row>
    <row r="22" spans="1:11" x14ac:dyDescent="0.3">
      <c r="A22" s="142" t="s">
        <v>440</v>
      </c>
      <c r="B22" s="180">
        <v>18.2</v>
      </c>
      <c r="C22" s="181">
        <v>19.239999999999998</v>
      </c>
      <c r="D22" s="181">
        <v>14.040000000000001</v>
      </c>
      <c r="E22" s="181">
        <v>67.600000000000009</v>
      </c>
      <c r="F22" s="162">
        <v>0</v>
      </c>
      <c r="G22" s="173">
        <v>0</v>
      </c>
      <c r="H22" s="174">
        <v>988</v>
      </c>
      <c r="I22" s="172">
        <f t="shared" si="0"/>
        <v>988</v>
      </c>
      <c r="J22" s="225" t="e">
        <f>I22*#REF!</f>
        <v>#REF!</v>
      </c>
      <c r="K22" s="185">
        <v>197.6</v>
      </c>
    </row>
    <row r="23" spans="1:11" x14ac:dyDescent="0.3">
      <c r="A23" s="142" t="s">
        <v>448</v>
      </c>
      <c r="B23" s="180">
        <v>249.6</v>
      </c>
      <c r="C23" s="181">
        <v>98.8</v>
      </c>
      <c r="D23" s="181">
        <v>98.8</v>
      </c>
      <c r="E23" s="181">
        <v>1201.2</v>
      </c>
      <c r="F23" s="162">
        <v>0</v>
      </c>
      <c r="G23" s="173">
        <v>0</v>
      </c>
      <c r="H23" s="174">
        <v>31.2</v>
      </c>
      <c r="I23" s="172">
        <f t="shared" si="0"/>
        <v>31.2</v>
      </c>
      <c r="J23" s="225" t="e">
        <f>I23*#REF!</f>
        <v>#REF!</v>
      </c>
      <c r="K23" s="185">
        <v>88.399999999999991</v>
      </c>
    </row>
    <row r="24" spans="1:11" x14ac:dyDescent="0.3">
      <c r="A24" s="142" t="s">
        <v>445</v>
      </c>
      <c r="B24" s="180">
        <v>135.20000000000002</v>
      </c>
      <c r="C24" s="181">
        <v>1310.3999999999999</v>
      </c>
      <c r="D24" s="181">
        <v>1965.6</v>
      </c>
      <c r="E24" s="181">
        <v>494</v>
      </c>
      <c r="F24" s="162">
        <v>0</v>
      </c>
      <c r="G24" s="173">
        <v>1965.6</v>
      </c>
      <c r="H24" s="174">
        <v>0</v>
      </c>
      <c r="I24" s="172">
        <f t="shared" si="0"/>
        <v>1965.6</v>
      </c>
      <c r="J24" s="225" t="e">
        <f>I24*#REF!</f>
        <v>#REF!</v>
      </c>
      <c r="K24" s="185">
        <v>2298.4</v>
      </c>
    </row>
    <row r="25" spans="1:11" x14ac:dyDescent="0.3">
      <c r="A25" s="142" t="s">
        <v>447</v>
      </c>
      <c r="B25" s="180">
        <v>520</v>
      </c>
      <c r="C25" s="181">
        <v>208</v>
      </c>
      <c r="D25" s="181">
        <v>104</v>
      </c>
      <c r="E25" s="181">
        <v>520</v>
      </c>
      <c r="F25" s="162">
        <v>312</v>
      </c>
      <c r="G25" s="173">
        <v>0</v>
      </c>
      <c r="H25" s="174">
        <v>520</v>
      </c>
      <c r="I25" s="172">
        <f t="shared" si="0"/>
        <v>520</v>
      </c>
      <c r="J25" s="225" t="e">
        <f>I25*#REF!</f>
        <v>#REF!</v>
      </c>
      <c r="K25" s="185">
        <v>0</v>
      </c>
    </row>
    <row r="26" spans="1:11" x14ac:dyDescent="0.3">
      <c r="A26" s="142" t="s">
        <v>446</v>
      </c>
      <c r="B26" s="180">
        <v>832</v>
      </c>
      <c r="C26" s="181">
        <v>301.59999999999997</v>
      </c>
      <c r="D26" s="181">
        <v>197.6</v>
      </c>
      <c r="E26" s="181">
        <v>150.79999999999998</v>
      </c>
      <c r="F26" s="162">
        <v>98.8</v>
      </c>
      <c r="G26" s="173">
        <v>150.79999999999998</v>
      </c>
      <c r="H26" s="174">
        <v>280.8</v>
      </c>
      <c r="I26" s="172">
        <f t="shared" si="0"/>
        <v>431.6</v>
      </c>
      <c r="J26" s="225" t="e">
        <f>I26*#REF!</f>
        <v>#REF!</v>
      </c>
      <c r="K26" s="185">
        <v>800.80000000000007</v>
      </c>
    </row>
    <row r="27" spans="1:11" x14ac:dyDescent="0.3">
      <c r="A27" s="142" t="s">
        <v>113</v>
      </c>
      <c r="B27" s="180">
        <v>520</v>
      </c>
      <c r="C27" s="181">
        <v>260</v>
      </c>
      <c r="D27" s="181">
        <v>0</v>
      </c>
      <c r="E27" s="181">
        <v>691.6</v>
      </c>
      <c r="F27" s="162">
        <v>0</v>
      </c>
      <c r="G27" s="173">
        <v>624</v>
      </c>
      <c r="H27" s="174">
        <v>0</v>
      </c>
      <c r="I27" s="172">
        <f t="shared" si="0"/>
        <v>624</v>
      </c>
      <c r="J27" s="225" t="e">
        <f>I27*#REF!</f>
        <v>#REF!</v>
      </c>
      <c r="K27" s="185">
        <v>832</v>
      </c>
    </row>
    <row r="28" spans="1:11" ht="15" thickBot="1" x14ac:dyDescent="0.35">
      <c r="A28" s="142" t="s">
        <v>442</v>
      </c>
      <c r="B28" s="182">
        <v>520</v>
      </c>
      <c r="C28" s="183">
        <v>260</v>
      </c>
      <c r="D28" s="183">
        <v>52</v>
      </c>
      <c r="E28" s="183">
        <v>520</v>
      </c>
      <c r="F28" s="163">
        <v>1040</v>
      </c>
      <c r="G28" s="175">
        <v>1040</v>
      </c>
      <c r="H28" s="176">
        <v>312</v>
      </c>
      <c r="I28" s="177">
        <f t="shared" si="0"/>
        <v>1352</v>
      </c>
      <c r="J28" s="255" t="e">
        <f>I28*#REF!</f>
        <v>#REF!</v>
      </c>
      <c r="K28" s="186">
        <v>208</v>
      </c>
    </row>
    <row r="29" spans="1:11" x14ac:dyDescent="0.3">
      <c r="F29" s="164">
        <f>AVERAGE(F18:F28)</f>
        <v>172.07272727272726</v>
      </c>
      <c r="G29" s="164">
        <f>AVERAGE(G18:G28)</f>
        <v>369.20000000000005</v>
      </c>
      <c r="H29" s="164">
        <f>AVERAGE(H18:H28)</f>
        <v>248.65454545454548</v>
      </c>
      <c r="I29" s="164">
        <f>AVERAGE(I18:I28)</f>
        <v>617.85454545454547</v>
      </c>
      <c r="J29" s="226" t="e">
        <f>SUM(J18:J28)</f>
        <v>#REF!</v>
      </c>
      <c r="K29" s="165" t="s">
        <v>500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1:F1"/>
    <mergeCell ref="G1:K1"/>
    <mergeCell ref="B16:F16"/>
    <mergeCell ref="G16:K16"/>
  </mergeCells>
  <pageMargins left="0.7" right="0.7" top="0.75" bottom="0.75" header="0.3" footer="0.3"/>
  <pageSetup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zoomScale="80" zoomScaleNormal="80" workbookViewId="0">
      <selection activeCell="D23" sqref="D23"/>
    </sheetView>
  </sheetViews>
  <sheetFormatPr defaultRowHeight="14.4" x14ac:dyDescent="0.3"/>
  <cols>
    <col min="1" max="1" width="42.6640625" customWidth="1"/>
    <col min="2" max="2" width="20.109375" bestFit="1" customWidth="1"/>
    <col min="3" max="3" width="15.109375" bestFit="1" customWidth="1"/>
    <col min="4" max="4" width="12.33203125" bestFit="1" customWidth="1"/>
    <col min="5" max="5" width="10.88671875" bestFit="1" customWidth="1"/>
    <col min="7" max="7" width="44.5546875" customWidth="1"/>
    <col min="8" max="8" width="20.109375" bestFit="1" customWidth="1"/>
    <col min="9" max="9" width="15.109375" bestFit="1" customWidth="1"/>
    <col min="10" max="10" width="12.33203125" bestFit="1" customWidth="1"/>
    <col min="11" max="11" width="10.88671875" bestFit="1" customWidth="1"/>
    <col min="13" max="13" width="45.109375" customWidth="1"/>
    <col min="14" max="14" width="20.109375" bestFit="1" customWidth="1"/>
    <col min="15" max="15" width="15.109375" bestFit="1" customWidth="1"/>
    <col min="16" max="16" width="12.33203125" bestFit="1" customWidth="1"/>
    <col min="19" max="19" width="27" customWidth="1"/>
    <col min="20" max="20" width="20.109375" bestFit="1" customWidth="1"/>
    <col min="21" max="21" width="14.33203125" bestFit="1" customWidth="1"/>
    <col min="22" max="22" width="12.33203125" bestFit="1" customWidth="1"/>
    <col min="23" max="23" width="10.88671875" bestFit="1" customWidth="1"/>
  </cols>
  <sheetData>
    <row r="1" spans="1:21" x14ac:dyDescent="0.3">
      <c r="A1" t="s">
        <v>452</v>
      </c>
      <c r="G1" t="s">
        <v>453</v>
      </c>
      <c r="M1" t="s">
        <v>454</v>
      </c>
      <c r="S1" t="s">
        <v>455</v>
      </c>
    </row>
    <row r="2" spans="1:21" x14ac:dyDescent="0.3">
      <c r="A2" t="s">
        <v>3</v>
      </c>
      <c r="B2" t="s">
        <v>456</v>
      </c>
      <c r="G2" t="s">
        <v>3</v>
      </c>
      <c r="H2" t="s">
        <v>456</v>
      </c>
      <c r="M2" t="s">
        <v>3</v>
      </c>
      <c r="N2" t="s">
        <v>456</v>
      </c>
      <c r="S2" t="s">
        <v>3</v>
      </c>
      <c r="T2" t="s">
        <v>456</v>
      </c>
    </row>
    <row r="3" spans="1:21" x14ac:dyDescent="0.3">
      <c r="A3" t="s">
        <v>1</v>
      </c>
      <c r="B3" t="s">
        <v>456</v>
      </c>
      <c r="G3" t="s">
        <v>1</v>
      </c>
      <c r="H3" t="s">
        <v>456</v>
      </c>
      <c r="M3" t="s">
        <v>1</v>
      </c>
      <c r="N3" t="s">
        <v>456</v>
      </c>
      <c r="S3" t="s">
        <v>1</v>
      </c>
      <c r="T3" t="s">
        <v>456</v>
      </c>
    </row>
    <row r="4" spans="1:21" x14ac:dyDescent="0.3">
      <c r="A4" t="s">
        <v>8</v>
      </c>
      <c r="B4" t="s">
        <v>456</v>
      </c>
      <c r="G4" t="s">
        <v>8</v>
      </c>
      <c r="H4" t="s">
        <v>456</v>
      </c>
      <c r="M4" t="s">
        <v>8</v>
      </c>
      <c r="N4" t="s">
        <v>456</v>
      </c>
      <c r="S4" t="s">
        <v>8</v>
      </c>
      <c r="T4" t="s">
        <v>456</v>
      </c>
    </row>
    <row r="5" spans="1:21" x14ac:dyDescent="0.3">
      <c r="A5" t="s">
        <v>11</v>
      </c>
      <c r="B5" t="s">
        <v>456</v>
      </c>
      <c r="G5" t="s">
        <v>11</v>
      </c>
      <c r="H5" t="s">
        <v>456</v>
      </c>
      <c r="M5" t="s">
        <v>11</v>
      </c>
      <c r="N5" t="s">
        <v>456</v>
      </c>
      <c r="S5" t="s">
        <v>11</v>
      </c>
      <c r="T5" t="s">
        <v>456</v>
      </c>
    </row>
    <row r="6" spans="1:21" x14ac:dyDescent="0.3">
      <c r="C6" s="25">
        <f>GETPIVOTDATA("Sum of FTE",$A$7)</f>
        <v>28.930000000000003</v>
      </c>
      <c r="I6" s="25">
        <f>GETPIVOTDATA("Sum of FTE",$G$7)</f>
        <v>22.56</v>
      </c>
      <c r="O6" s="25">
        <f>GETPIVOTDATA("Sum of FTE",$M$7)</f>
        <v>9.44</v>
      </c>
      <c r="U6" s="25">
        <f>GETPIVOTDATA("Sum of FTE",$S$7)</f>
        <v>3.6699999999999995</v>
      </c>
    </row>
    <row r="7" spans="1:21" x14ac:dyDescent="0.3">
      <c r="A7" t="s">
        <v>457</v>
      </c>
      <c r="B7" t="s">
        <v>458</v>
      </c>
      <c r="C7" t="s">
        <v>459</v>
      </c>
      <c r="G7" t="s">
        <v>457</v>
      </c>
      <c r="H7" t="s">
        <v>458</v>
      </c>
      <c r="I7" t="s">
        <v>459</v>
      </c>
      <c r="M7" t="s">
        <v>457</v>
      </c>
      <c r="N7" t="s">
        <v>458</v>
      </c>
      <c r="O7" t="s">
        <v>459</v>
      </c>
      <c r="S7" t="s">
        <v>457</v>
      </c>
      <c r="T7" t="s">
        <v>458</v>
      </c>
      <c r="U7" t="s">
        <v>459</v>
      </c>
    </row>
    <row r="8" spans="1:21" x14ac:dyDescent="0.3">
      <c r="A8" s="77" t="s">
        <v>210</v>
      </c>
      <c r="B8" s="78">
        <v>1.3</v>
      </c>
      <c r="C8" s="24">
        <v>63996</v>
      </c>
      <c r="G8" s="77" t="s">
        <v>210</v>
      </c>
      <c r="H8" s="78">
        <v>0.8</v>
      </c>
      <c r="I8" s="24">
        <v>36425</v>
      </c>
      <c r="M8" s="77" t="s">
        <v>176</v>
      </c>
      <c r="N8" s="78">
        <v>0.46</v>
      </c>
      <c r="O8" s="24">
        <v>18952</v>
      </c>
      <c r="S8" s="77" t="s">
        <v>210</v>
      </c>
      <c r="T8" s="78">
        <v>0.5</v>
      </c>
      <c r="U8" s="24">
        <v>27571</v>
      </c>
    </row>
    <row r="9" spans="1:21" x14ac:dyDescent="0.3">
      <c r="A9" s="77" t="s">
        <v>176</v>
      </c>
      <c r="B9" s="78">
        <v>5.42</v>
      </c>
      <c r="C9" s="24">
        <v>224253</v>
      </c>
      <c r="G9" s="77" t="s">
        <v>176</v>
      </c>
      <c r="H9" s="78">
        <v>3.4899999999999998</v>
      </c>
      <c r="I9" s="24">
        <v>142661</v>
      </c>
      <c r="M9" s="77" t="s">
        <v>182</v>
      </c>
      <c r="N9" s="78">
        <v>0.65</v>
      </c>
      <c r="O9" s="24">
        <v>15476</v>
      </c>
      <c r="S9" s="77" t="s">
        <v>176</v>
      </c>
      <c r="T9" s="78">
        <v>1.93</v>
      </c>
      <c r="U9" s="24">
        <v>81592</v>
      </c>
    </row>
    <row r="10" spans="1:21" x14ac:dyDescent="0.3">
      <c r="A10" s="77" t="s">
        <v>214</v>
      </c>
      <c r="B10" s="78">
        <v>1</v>
      </c>
      <c r="C10" s="24">
        <v>34302.800000000003</v>
      </c>
      <c r="G10" s="77" t="s">
        <v>214</v>
      </c>
      <c r="H10" s="78">
        <v>1</v>
      </c>
      <c r="I10" s="24">
        <v>34302.800000000003</v>
      </c>
      <c r="M10" s="77" t="s">
        <v>202</v>
      </c>
      <c r="N10" s="78">
        <v>4.75</v>
      </c>
      <c r="O10" s="24">
        <v>171951</v>
      </c>
      <c r="S10" s="77" t="s">
        <v>182</v>
      </c>
      <c r="T10" s="78">
        <v>0.94</v>
      </c>
      <c r="U10" s="24">
        <v>35816</v>
      </c>
    </row>
    <row r="11" spans="1:21" x14ac:dyDescent="0.3">
      <c r="A11" s="77" t="s">
        <v>182</v>
      </c>
      <c r="B11" s="78">
        <v>4.8099999999999996</v>
      </c>
      <c r="C11" s="24">
        <v>165140</v>
      </c>
      <c r="G11" s="77" t="s">
        <v>182</v>
      </c>
      <c r="H11" s="78">
        <v>3.2199999999999998</v>
      </c>
      <c r="I11" s="24">
        <v>113848</v>
      </c>
      <c r="M11" s="77" t="s">
        <v>200</v>
      </c>
      <c r="N11" s="78">
        <v>0.91999999999999993</v>
      </c>
      <c r="O11" s="24">
        <v>36668</v>
      </c>
      <c r="S11" s="77" t="s">
        <v>202</v>
      </c>
      <c r="T11" s="78">
        <v>0.14000000000000001</v>
      </c>
      <c r="U11" s="24">
        <v>6788</v>
      </c>
    </row>
    <row r="12" spans="1:21" x14ac:dyDescent="0.3">
      <c r="A12" s="77" t="s">
        <v>202</v>
      </c>
      <c r="B12" s="78">
        <v>5</v>
      </c>
      <c r="C12" s="24">
        <v>181673</v>
      </c>
      <c r="G12" s="77" t="s">
        <v>202</v>
      </c>
      <c r="H12" s="78">
        <v>3.46</v>
      </c>
      <c r="I12" s="24">
        <v>131714</v>
      </c>
      <c r="M12" s="77" t="s">
        <v>204</v>
      </c>
      <c r="N12" s="78">
        <v>0.56000000000000005</v>
      </c>
      <c r="O12" s="24">
        <v>17964</v>
      </c>
      <c r="S12" s="77" t="s">
        <v>204</v>
      </c>
      <c r="T12" s="78">
        <v>0.1</v>
      </c>
      <c r="U12" s="24">
        <v>4670</v>
      </c>
    </row>
    <row r="13" spans="1:21" x14ac:dyDescent="0.3">
      <c r="A13" s="77" t="s">
        <v>200</v>
      </c>
      <c r="B13" s="78">
        <v>2.17</v>
      </c>
      <c r="C13" s="24">
        <v>87260</v>
      </c>
      <c r="G13" s="77" t="s">
        <v>200</v>
      </c>
      <c r="H13" s="78">
        <v>1.87</v>
      </c>
      <c r="I13" s="24">
        <v>73591</v>
      </c>
      <c r="M13" s="77" t="s">
        <v>198</v>
      </c>
      <c r="N13" s="78">
        <v>0.25</v>
      </c>
      <c r="O13" s="24">
        <v>7851</v>
      </c>
      <c r="S13" s="77" t="s">
        <v>180</v>
      </c>
      <c r="T13" s="78">
        <v>0.03</v>
      </c>
      <c r="U13" s="24">
        <v>2000</v>
      </c>
    </row>
    <row r="14" spans="1:21" x14ac:dyDescent="0.3">
      <c r="A14" s="77" t="s">
        <v>204</v>
      </c>
      <c r="B14" s="78">
        <v>0.66</v>
      </c>
      <c r="C14" s="24">
        <v>22634</v>
      </c>
      <c r="G14" s="77" t="s">
        <v>204</v>
      </c>
      <c r="H14" s="78">
        <v>0.56000000000000005</v>
      </c>
      <c r="I14" s="24">
        <v>17964</v>
      </c>
      <c r="M14" s="77" t="s">
        <v>180</v>
      </c>
      <c r="N14" s="78">
        <v>1.1000000000000001</v>
      </c>
      <c r="O14" s="24">
        <v>52751</v>
      </c>
      <c r="S14" s="77" t="s">
        <v>196</v>
      </c>
      <c r="T14" s="78">
        <v>0.03</v>
      </c>
      <c r="U14" s="24">
        <v>3056</v>
      </c>
    </row>
    <row r="15" spans="1:21" x14ac:dyDescent="0.3">
      <c r="A15" s="77" t="s">
        <v>208</v>
      </c>
      <c r="B15" s="78">
        <v>0.4</v>
      </c>
      <c r="C15" s="24">
        <v>15539</v>
      </c>
      <c r="G15" s="77" t="s">
        <v>208</v>
      </c>
      <c r="H15" s="78">
        <v>0.4</v>
      </c>
      <c r="I15" s="24">
        <v>15539</v>
      </c>
      <c r="M15" s="77" t="s">
        <v>196</v>
      </c>
      <c r="N15" s="78">
        <v>0.75</v>
      </c>
      <c r="O15" s="24">
        <v>36152</v>
      </c>
      <c r="S15" s="77" t="s">
        <v>460</v>
      </c>
      <c r="T15" s="78">
        <v>3.6699999999999995</v>
      </c>
      <c r="U15" s="24">
        <v>161493</v>
      </c>
    </row>
    <row r="16" spans="1:21" x14ac:dyDescent="0.3">
      <c r="A16" s="77" t="s">
        <v>198</v>
      </c>
      <c r="B16" s="78">
        <v>0.53</v>
      </c>
      <c r="C16" s="24">
        <v>18192</v>
      </c>
      <c r="G16" s="77" t="s">
        <v>198</v>
      </c>
      <c r="H16" s="78">
        <v>0.28000000000000003</v>
      </c>
      <c r="I16" s="24">
        <v>10341</v>
      </c>
      <c r="M16" s="77" t="s">
        <v>460</v>
      </c>
      <c r="N16" s="78">
        <v>9.44</v>
      </c>
      <c r="O16" s="24">
        <v>357765</v>
      </c>
    </row>
    <row r="17" spans="1:23" x14ac:dyDescent="0.3">
      <c r="A17" s="77" t="s">
        <v>180</v>
      </c>
      <c r="B17" s="78">
        <v>4.24</v>
      </c>
      <c r="C17" s="24">
        <v>237325</v>
      </c>
      <c r="G17" s="77" t="s">
        <v>180</v>
      </c>
      <c r="H17" s="78">
        <v>4.1099999999999994</v>
      </c>
      <c r="I17" s="24">
        <v>226862</v>
      </c>
    </row>
    <row r="18" spans="1:23" x14ac:dyDescent="0.3">
      <c r="A18" s="77" t="s">
        <v>196</v>
      </c>
      <c r="B18" s="78">
        <v>1.78</v>
      </c>
      <c r="C18" s="24">
        <v>107624.48</v>
      </c>
      <c r="G18" s="77" t="s">
        <v>196</v>
      </c>
      <c r="H18" s="78">
        <v>1.7500000000000002</v>
      </c>
      <c r="I18" s="24">
        <v>104568.48000000001</v>
      </c>
    </row>
    <row r="19" spans="1:23" x14ac:dyDescent="0.3">
      <c r="A19" s="77" t="s">
        <v>212</v>
      </c>
      <c r="B19" s="78">
        <v>1.5</v>
      </c>
      <c r="C19" s="24">
        <v>42609.3</v>
      </c>
      <c r="G19" s="77" t="s">
        <v>212</v>
      </c>
      <c r="H19" s="78">
        <v>1.5</v>
      </c>
      <c r="I19" s="24">
        <v>42609.3</v>
      </c>
    </row>
    <row r="20" spans="1:23" x14ac:dyDescent="0.3">
      <c r="A20" s="77" t="s">
        <v>206</v>
      </c>
      <c r="B20" s="78">
        <v>0.12</v>
      </c>
      <c r="C20" s="24">
        <v>5625</v>
      </c>
      <c r="G20" s="77" t="s">
        <v>206</v>
      </c>
      <c r="H20" s="78">
        <v>0.12</v>
      </c>
      <c r="I20" s="24">
        <v>5625</v>
      </c>
    </row>
    <row r="21" spans="1:23" x14ac:dyDescent="0.3">
      <c r="A21" s="77" t="s">
        <v>460</v>
      </c>
      <c r="B21" s="78">
        <v>28.930000000000003</v>
      </c>
      <c r="C21" s="24">
        <v>1206173.58</v>
      </c>
      <c r="G21" s="77" t="s">
        <v>460</v>
      </c>
      <c r="H21" s="78">
        <v>22.56</v>
      </c>
      <c r="I21" s="24">
        <v>956050.58000000007</v>
      </c>
    </row>
    <row r="23" spans="1:23" x14ac:dyDescent="0.3">
      <c r="A23" t="s">
        <v>3</v>
      </c>
      <c r="B23" t="s">
        <v>456</v>
      </c>
      <c r="G23" t="s">
        <v>3</v>
      </c>
      <c r="H23" t="s">
        <v>456</v>
      </c>
      <c r="M23" t="s">
        <v>3</v>
      </c>
      <c r="N23" t="s">
        <v>456</v>
      </c>
      <c r="S23" t="s">
        <v>3</v>
      </c>
      <c r="T23" t="s">
        <v>456</v>
      </c>
    </row>
    <row r="24" spans="1:23" x14ac:dyDescent="0.3">
      <c r="A24" t="s">
        <v>1</v>
      </c>
      <c r="B24" t="s">
        <v>456</v>
      </c>
      <c r="G24" t="s">
        <v>1</v>
      </c>
      <c r="H24" t="s">
        <v>456</v>
      </c>
      <c r="M24" t="s">
        <v>1</v>
      </c>
      <c r="N24" t="s">
        <v>456</v>
      </c>
      <c r="S24" t="s">
        <v>1</v>
      </c>
      <c r="T24" t="s">
        <v>456</v>
      </c>
    </row>
    <row r="25" spans="1:23" x14ac:dyDescent="0.3">
      <c r="A25" t="s">
        <v>8</v>
      </c>
      <c r="B25" t="s">
        <v>456</v>
      </c>
      <c r="G25" t="s">
        <v>8</v>
      </c>
      <c r="H25" t="s">
        <v>456</v>
      </c>
      <c r="M25" t="s">
        <v>8</v>
      </c>
      <c r="N25" t="s">
        <v>456</v>
      </c>
      <c r="S25" t="s">
        <v>8</v>
      </c>
      <c r="T25" t="s">
        <v>456</v>
      </c>
    </row>
    <row r="27" spans="1:23" x14ac:dyDescent="0.3">
      <c r="A27" t="s">
        <v>457</v>
      </c>
      <c r="B27" t="s">
        <v>459</v>
      </c>
      <c r="C27" s="79" t="s">
        <v>459</v>
      </c>
      <c r="D27" s="79" t="s">
        <v>461</v>
      </c>
      <c r="E27" s="79" t="s">
        <v>462</v>
      </c>
      <c r="G27" t="s">
        <v>457</v>
      </c>
      <c r="H27" t="s">
        <v>459</v>
      </c>
      <c r="I27" s="79" t="s">
        <v>459</v>
      </c>
      <c r="J27" s="79" t="s">
        <v>461</v>
      </c>
      <c r="K27" s="79" t="s">
        <v>462</v>
      </c>
      <c r="M27" t="s">
        <v>457</v>
      </c>
      <c r="N27" t="s">
        <v>459</v>
      </c>
      <c r="O27" s="79" t="s">
        <v>459</v>
      </c>
      <c r="P27" s="79" t="s">
        <v>461</v>
      </c>
      <c r="Q27" s="79" t="s">
        <v>462</v>
      </c>
      <c r="R27" s="80"/>
      <c r="S27" t="s">
        <v>457</v>
      </c>
      <c r="T27" t="s">
        <v>459</v>
      </c>
      <c r="U27" s="79" t="s">
        <v>459</v>
      </c>
      <c r="V27" s="79" t="s">
        <v>461</v>
      </c>
      <c r="W27" s="79" t="s">
        <v>462</v>
      </c>
    </row>
    <row r="28" spans="1:23" x14ac:dyDescent="0.3">
      <c r="A28" s="77" t="s">
        <v>45</v>
      </c>
      <c r="B28" s="24">
        <v>359628.20830000006</v>
      </c>
      <c r="C28" s="81">
        <f>GETPIVOTDATA("Actual",$A$27,"LineDescription","Admin (M&amp;G) Reporting Center Allocation")</f>
        <v>359628.20830000006</v>
      </c>
      <c r="D28" s="82">
        <f>C28/$C$6</f>
        <v>12430.978510197028</v>
      </c>
      <c r="E28" s="83">
        <f>C28/$C$34</f>
        <v>0.15569348159264632</v>
      </c>
      <c r="G28" s="77" t="s">
        <v>45</v>
      </c>
      <c r="H28" s="24">
        <v>280005.17430000001</v>
      </c>
      <c r="I28" s="81">
        <f>GETPIVOTDATA("Actual",$G$27,"LineDescription","Admin (M&amp;G) Reporting Center Allocation")</f>
        <v>280005.17430000001</v>
      </c>
      <c r="J28" s="82">
        <f>I28/$I$6</f>
        <v>12411.576875000001</v>
      </c>
      <c r="K28" s="83">
        <f>I28/$I$34</f>
        <v>0.1504343419381686</v>
      </c>
      <c r="M28" s="77" t="s">
        <v>45</v>
      </c>
      <c r="N28" s="24">
        <v>181276.27860000002</v>
      </c>
      <c r="O28" s="81">
        <f>GETPIVOTDATA("Actual",$M$27,"LineDescription","Admin (M&amp;G) Reporting Center Allocation")</f>
        <v>181276.27860000002</v>
      </c>
      <c r="P28" s="82">
        <f>O28/$O$6</f>
        <v>19202.995614406784</v>
      </c>
      <c r="Q28" s="83">
        <f>O28/$O$34</f>
        <v>0.16542037375326191</v>
      </c>
      <c r="R28" s="84"/>
      <c r="S28" s="77" t="s">
        <v>45</v>
      </c>
      <c r="T28" s="24">
        <v>48665.909899999999</v>
      </c>
      <c r="U28" s="81">
        <f>GETPIVOTDATA("Actual",$S$27,"LineDescription","Admin (M&amp;G) Reporting Center Allocation")</f>
        <v>48665.909899999999</v>
      </c>
      <c r="V28" s="82">
        <f>U28/$U$6</f>
        <v>13260.465912806541</v>
      </c>
      <c r="W28" s="83">
        <f>U28/$U$34</f>
        <v>0.16520949036183155</v>
      </c>
    </row>
    <row r="29" spans="1:23" x14ac:dyDescent="0.3">
      <c r="A29" s="77" t="s">
        <v>21</v>
      </c>
      <c r="B29" s="24">
        <v>156820.72</v>
      </c>
      <c r="C29" s="81">
        <f>GETPIVOTDATA("Actual",$A$27,"LineDescription","Fringe Benefits 151")</f>
        <v>156820.72</v>
      </c>
      <c r="D29" s="82">
        <f t="shared" ref="D29:D33" si="0">C29/$C$6</f>
        <v>5420.6954718285515</v>
      </c>
      <c r="E29" s="83">
        <f t="shared" ref="E29:E33" si="1">C29/$C$34</f>
        <v>6.789223792561308E-2</v>
      </c>
      <c r="G29" s="77" t="s">
        <v>21</v>
      </c>
      <c r="H29" s="24">
        <v>125612.72</v>
      </c>
      <c r="I29" s="81">
        <f>GETPIVOTDATA("Actual",$G$27,"LineDescription","Fringe Benefits 151")</f>
        <v>125612.72</v>
      </c>
      <c r="J29" s="82">
        <f t="shared" ref="J29:J33" si="2">I29/$I$6</f>
        <v>5567.9397163120575</v>
      </c>
      <c r="K29" s="83">
        <f t="shared" ref="K29:K33" si="3">I29/$I$34</f>
        <v>6.7486134566990499E-2</v>
      </c>
      <c r="M29" s="77" t="s">
        <v>21</v>
      </c>
      <c r="N29" s="24">
        <v>36816</v>
      </c>
      <c r="O29" s="81">
        <f>GETPIVOTDATA("Actual",$M$27,"LineDescription","Fringe Benefits 151")</f>
        <v>36816</v>
      </c>
      <c r="P29" s="82">
        <f t="shared" ref="P29:P33" si="4">O29/$O$6</f>
        <v>3900</v>
      </c>
      <c r="Q29" s="83">
        <f t="shared" ref="Q29:Q33" si="5">O29/$O$34</f>
        <v>3.3595771753117232E-2</v>
      </c>
      <c r="R29" s="84"/>
      <c r="S29" s="77" t="s">
        <v>21</v>
      </c>
      <c r="T29" s="24">
        <v>20382</v>
      </c>
      <c r="U29" s="81">
        <f>GETPIVOTDATA("Actual",$S$27,"LineDescription","Fringe Benefits 151")</f>
        <v>20382</v>
      </c>
      <c r="V29" s="82">
        <f t="shared" ref="V29:V33" si="6">U29/$U$6</f>
        <v>5553.678474114442</v>
      </c>
      <c r="W29" s="83">
        <f t="shared" ref="W29:W33" si="7">U29/$U$34</f>
        <v>6.919216838797565E-2</v>
      </c>
    </row>
    <row r="30" spans="1:23" x14ac:dyDescent="0.3">
      <c r="A30" s="77" t="s">
        <v>57</v>
      </c>
      <c r="B30" s="24">
        <v>106498.85</v>
      </c>
      <c r="C30" s="81">
        <f>GETPIVOTDATA("Actual",$A$27,"LineDescription","Payroll Taxes 150")</f>
        <v>106498.85</v>
      </c>
      <c r="D30" s="82">
        <f t="shared" si="0"/>
        <v>3681.2599377808501</v>
      </c>
      <c r="E30" s="83">
        <f t="shared" si="1"/>
        <v>4.6106440928240726E-2</v>
      </c>
      <c r="G30" s="77" t="s">
        <v>57</v>
      </c>
      <c r="H30" s="24">
        <v>82628.850000000006</v>
      </c>
      <c r="I30" s="81">
        <f>GETPIVOTDATA("Actual",$G$27,"LineDescription","Payroll Taxes 150")</f>
        <v>82628.850000000006</v>
      </c>
      <c r="J30" s="82">
        <f t="shared" si="2"/>
        <v>3662.6263297872347</v>
      </c>
      <c r="K30" s="83">
        <f t="shared" si="3"/>
        <v>4.4392810618348787E-2</v>
      </c>
      <c r="M30" s="77" t="s">
        <v>57</v>
      </c>
      <c r="N30" s="24">
        <v>32288</v>
      </c>
      <c r="O30" s="81">
        <f>GETPIVOTDATA("Actual",$M$27,"LineDescription","Payroll Taxes 150")</f>
        <v>32288</v>
      </c>
      <c r="P30" s="82">
        <f t="shared" si="4"/>
        <v>3420.3389830508477</v>
      </c>
      <c r="Q30" s="83">
        <f t="shared" si="5"/>
        <v>2.9463827639196253E-2</v>
      </c>
      <c r="R30" s="84"/>
      <c r="S30" s="77" t="s">
        <v>57</v>
      </c>
      <c r="T30" s="24">
        <v>17418</v>
      </c>
      <c r="U30" s="81">
        <f>GETPIVOTDATA("Actual",$S$27,"LineDescription","Payroll Taxes 150")</f>
        <v>17418</v>
      </c>
      <c r="V30" s="82">
        <f t="shared" si="6"/>
        <v>4746.0490463215265</v>
      </c>
      <c r="W30" s="83">
        <f t="shared" si="7"/>
        <v>5.9130075016277095E-2</v>
      </c>
    </row>
    <row r="31" spans="1:23" x14ac:dyDescent="0.3">
      <c r="A31" s="77" t="s">
        <v>31</v>
      </c>
      <c r="B31" s="24">
        <v>1206173.58</v>
      </c>
      <c r="C31" s="81">
        <f>GETPIVOTDATA("Actual",$A$27,"LineDescription","Total Direct Program Staff = 39S")</f>
        <v>1206173.58</v>
      </c>
      <c r="D31" s="82">
        <f t="shared" si="0"/>
        <v>41692.83027998617</v>
      </c>
      <c r="E31" s="83">
        <f t="shared" si="1"/>
        <v>0.52218752517491629</v>
      </c>
      <c r="G31" s="77" t="s">
        <v>31</v>
      </c>
      <c r="H31" s="24">
        <v>956050.58000000007</v>
      </c>
      <c r="I31" s="81">
        <f>GETPIVOTDATA("Actual",$G$27,"LineDescription","Total Direct Program Staff = 39S")</f>
        <v>956050.58000000007</v>
      </c>
      <c r="J31" s="82">
        <f t="shared" si="2"/>
        <v>42378.128546099295</v>
      </c>
      <c r="K31" s="83">
        <f t="shared" si="3"/>
        <v>0.51364350755822596</v>
      </c>
      <c r="M31" s="77" t="s">
        <v>31</v>
      </c>
      <c r="N31" s="24">
        <v>357765</v>
      </c>
      <c r="O31" s="81">
        <f>GETPIVOTDATA("Actual",$M$27,"LineDescription","Total Direct Program Staff = 39S")</f>
        <v>357765</v>
      </c>
      <c r="P31" s="82">
        <f t="shared" si="4"/>
        <v>37898.834745762717</v>
      </c>
      <c r="Q31" s="83">
        <f t="shared" si="5"/>
        <v>0.32647194918660333</v>
      </c>
      <c r="R31" s="84"/>
      <c r="S31" s="77" t="s">
        <v>31</v>
      </c>
      <c r="T31" s="24">
        <v>161493</v>
      </c>
      <c r="U31" s="81">
        <f>GETPIVOTDATA("Actual",$S$27,"LineDescription","Total Direct Program Staff = 39S")</f>
        <v>161493</v>
      </c>
      <c r="V31" s="82">
        <f t="shared" si="6"/>
        <v>44003.542234332432</v>
      </c>
      <c r="W31" s="83">
        <f t="shared" si="7"/>
        <v>0.54823132418208964</v>
      </c>
    </row>
    <row r="32" spans="1:23" x14ac:dyDescent="0.3">
      <c r="A32" s="77" t="s">
        <v>29</v>
      </c>
      <c r="B32" s="24">
        <v>235006.41999999998</v>
      </c>
      <c r="C32" s="81">
        <f>GETPIVOTDATA("Actual",$A$27,"LineDescription","Total Occupancy")</f>
        <v>235006.41999999998</v>
      </c>
      <c r="D32" s="82">
        <f t="shared" si="0"/>
        <v>8123.2775665399222</v>
      </c>
      <c r="E32" s="83">
        <f t="shared" si="1"/>
        <v>0.10174109505865395</v>
      </c>
      <c r="G32" s="77" t="s">
        <v>29</v>
      </c>
      <c r="H32" s="24">
        <v>221473.41999999998</v>
      </c>
      <c r="I32" s="81">
        <f>GETPIVOTDATA("Actual",$G$27,"LineDescription","Total Occupancy")</f>
        <v>221473.41999999998</v>
      </c>
      <c r="J32" s="82">
        <f t="shared" si="2"/>
        <v>9817.0842198581558</v>
      </c>
      <c r="K32" s="83">
        <f t="shared" si="3"/>
        <v>0.11898783041344542</v>
      </c>
      <c r="M32" s="77" t="s">
        <v>29</v>
      </c>
      <c r="N32" s="24">
        <v>93802</v>
      </c>
      <c r="O32" s="81">
        <f>GETPIVOTDATA("Actual",$M$27,"LineDescription","Total Occupancy")</f>
        <v>93802</v>
      </c>
      <c r="P32" s="82">
        <f t="shared" si="4"/>
        <v>9936.6525423728817</v>
      </c>
      <c r="Q32" s="83">
        <f t="shared" si="5"/>
        <v>8.5597310462459331E-2</v>
      </c>
      <c r="R32" s="84"/>
      <c r="S32" s="77" t="s">
        <v>29</v>
      </c>
      <c r="T32" s="24">
        <v>6033</v>
      </c>
      <c r="U32" s="81">
        <f>GETPIVOTDATA("Actual",$S$27,"LineDescription","Total Occupancy")</f>
        <v>6033</v>
      </c>
      <c r="V32" s="82">
        <f t="shared" si="6"/>
        <v>1643.8692098092645</v>
      </c>
      <c r="W32" s="83">
        <f t="shared" si="7"/>
        <v>2.0480637419520022E-2</v>
      </c>
    </row>
    <row r="33" spans="1:23" ht="15" x14ac:dyDescent="0.25">
      <c r="A33" s="77" t="s">
        <v>39</v>
      </c>
      <c r="B33" s="24">
        <v>245719.78</v>
      </c>
      <c r="C33" s="81">
        <f>GETPIVOTDATA("Actual",$A$27,"LineDescription","Total Other Program Expense")</f>
        <v>245719.78</v>
      </c>
      <c r="D33" s="82">
        <f t="shared" si="0"/>
        <v>8493.5976494987899</v>
      </c>
      <c r="E33" s="83">
        <f t="shared" si="1"/>
        <v>0.1063792193199298</v>
      </c>
      <c r="G33" s="77" t="s">
        <v>39</v>
      </c>
      <c r="H33" s="24">
        <v>195540.78</v>
      </c>
      <c r="I33" s="81">
        <f>GETPIVOTDATA("Actual",$G$27,"LineDescription","Total Other Program Expense")</f>
        <v>195540.78</v>
      </c>
      <c r="J33" s="82">
        <f t="shared" si="2"/>
        <v>8667.5877659574471</v>
      </c>
      <c r="K33" s="83">
        <f t="shared" si="3"/>
        <v>0.10505537490482082</v>
      </c>
      <c r="M33" s="77" t="s">
        <v>39</v>
      </c>
      <c r="N33" s="24">
        <v>99334</v>
      </c>
      <c r="O33" s="81">
        <f>GETPIVOTDATA("Actual",$M$27,"LineDescription","Total Other Program Expense")</f>
        <v>99334</v>
      </c>
      <c r="P33" s="82">
        <f t="shared" si="4"/>
        <v>10522.669491525425</v>
      </c>
      <c r="Q33" s="83">
        <f t="shared" si="5"/>
        <v>9.0645436530968793E-2</v>
      </c>
      <c r="R33" s="84"/>
      <c r="S33" s="77" t="s">
        <v>39</v>
      </c>
      <c r="T33" s="24">
        <v>40579</v>
      </c>
      <c r="U33" s="81">
        <f>GETPIVOTDATA("Actual",$S$27,"LineDescription","Total Other Program Expense")</f>
        <v>40579</v>
      </c>
      <c r="V33" s="82">
        <f t="shared" si="6"/>
        <v>11056.948228882835</v>
      </c>
      <c r="W33" s="83">
        <f t="shared" si="7"/>
        <v>0.13775630463230615</v>
      </c>
    </row>
    <row r="34" spans="1:23" ht="15" x14ac:dyDescent="0.25">
      <c r="A34" s="77" t="s">
        <v>460</v>
      </c>
      <c r="B34" s="24">
        <v>2309847.5582999997</v>
      </c>
      <c r="C34" s="85">
        <f>GETPIVOTDATA("Actual",$A$27)</f>
        <v>2309847.5582999997</v>
      </c>
      <c r="D34" s="86"/>
      <c r="E34" s="87">
        <f>SUM(E28:E33)</f>
        <v>1.0000000000000002</v>
      </c>
      <c r="G34" s="77" t="s">
        <v>460</v>
      </c>
      <c r="H34" s="24">
        <v>1861311.5242999999</v>
      </c>
      <c r="I34" s="85">
        <f>GETPIVOTDATA("Actual",$G$27)</f>
        <v>1861311.5242999999</v>
      </c>
      <c r="J34" s="86"/>
      <c r="K34" s="87">
        <f>SUM(K28:K33)</f>
        <v>1</v>
      </c>
      <c r="M34" s="77" t="s">
        <v>460</v>
      </c>
      <c r="N34" s="24">
        <v>801281.27860000008</v>
      </c>
      <c r="O34" s="85">
        <v>1095852.1884999999</v>
      </c>
      <c r="P34" s="86"/>
      <c r="Q34" s="87">
        <f>SUM(Q28:Q33)</f>
        <v>0.73119466932560684</v>
      </c>
      <c r="R34" s="87"/>
      <c r="S34" s="77" t="s">
        <v>460</v>
      </c>
      <c r="T34" s="24">
        <v>294570.90989999997</v>
      </c>
      <c r="U34" s="85">
        <f>GETPIVOTDATA("Actual",$S$27)</f>
        <v>294570.90989999997</v>
      </c>
      <c r="V34" s="86"/>
      <c r="W34" s="87">
        <f>SUM(W28:W33)</f>
        <v>1</v>
      </c>
    </row>
    <row r="37" spans="1:23" ht="15" x14ac:dyDescent="0.25">
      <c r="A37" t="s">
        <v>3</v>
      </c>
      <c r="B37" t="s">
        <v>456</v>
      </c>
      <c r="G37" t="s">
        <v>3</v>
      </c>
      <c r="H37" t="s">
        <v>456</v>
      </c>
      <c r="M37" t="s">
        <v>3</v>
      </c>
      <c r="N37" t="s">
        <v>456</v>
      </c>
      <c r="S37" t="s">
        <v>3</v>
      </c>
      <c r="T37" t="s">
        <v>456</v>
      </c>
    </row>
    <row r="38" spans="1:23" ht="15" x14ac:dyDescent="0.25">
      <c r="A38" t="s">
        <v>8</v>
      </c>
      <c r="B38" t="s">
        <v>456</v>
      </c>
      <c r="G38" t="s">
        <v>8</v>
      </c>
      <c r="H38" t="s">
        <v>456</v>
      </c>
      <c r="M38" t="s">
        <v>8</v>
      </c>
      <c r="N38" t="s">
        <v>456</v>
      </c>
      <c r="S38" t="s">
        <v>8</v>
      </c>
      <c r="T38" t="s">
        <v>456</v>
      </c>
    </row>
    <row r="40" spans="1:23" ht="15" x14ac:dyDescent="0.25">
      <c r="A40" t="s">
        <v>457</v>
      </c>
      <c r="B40" t="s">
        <v>459</v>
      </c>
      <c r="C40" t="s">
        <v>458</v>
      </c>
      <c r="G40" t="s">
        <v>457</v>
      </c>
      <c r="H40" t="s">
        <v>459</v>
      </c>
      <c r="I40" t="s">
        <v>458</v>
      </c>
      <c r="M40" t="s">
        <v>457</v>
      </c>
      <c r="N40" t="s">
        <v>459</v>
      </c>
      <c r="O40" t="s">
        <v>458</v>
      </c>
      <c r="S40" t="s">
        <v>457</v>
      </c>
      <c r="T40" t="s">
        <v>459</v>
      </c>
      <c r="U40" t="s">
        <v>458</v>
      </c>
    </row>
    <row r="41" spans="1:23" ht="15" x14ac:dyDescent="0.25">
      <c r="A41" s="77" t="s">
        <v>118</v>
      </c>
      <c r="B41" s="24">
        <v>151200</v>
      </c>
      <c r="C41" s="78">
        <v>2.82</v>
      </c>
      <c r="G41" s="77" t="s">
        <v>118</v>
      </c>
      <c r="H41" s="24">
        <v>151200</v>
      </c>
      <c r="I41" s="78">
        <v>2.82</v>
      </c>
      <c r="M41" s="77" t="s">
        <v>94</v>
      </c>
      <c r="N41" s="24">
        <v>88630</v>
      </c>
      <c r="O41" s="78">
        <v>2.6999999999999997</v>
      </c>
      <c r="S41" s="77" t="s">
        <v>59</v>
      </c>
      <c r="T41" s="24">
        <v>81592</v>
      </c>
      <c r="U41" s="78">
        <v>1.93</v>
      </c>
    </row>
    <row r="42" spans="1:23" ht="15" x14ac:dyDescent="0.25">
      <c r="A42" s="77" t="s">
        <v>94</v>
      </c>
      <c r="B42" s="24">
        <v>88630</v>
      </c>
      <c r="C42" s="78">
        <v>2.6999999999999997</v>
      </c>
      <c r="G42" s="77" t="s">
        <v>70</v>
      </c>
      <c r="H42" s="24">
        <v>104324</v>
      </c>
      <c r="I42" s="78">
        <v>2.56</v>
      </c>
      <c r="M42" s="77" t="s">
        <v>106</v>
      </c>
      <c r="N42" s="24">
        <v>185111</v>
      </c>
      <c r="O42" s="78">
        <v>4.5999999999999996</v>
      </c>
      <c r="S42" s="77" t="s">
        <v>134</v>
      </c>
      <c r="T42" s="24">
        <v>79901</v>
      </c>
      <c r="U42" s="78">
        <v>1.7400000000000002</v>
      </c>
    </row>
    <row r="43" spans="1:23" ht="15" x14ac:dyDescent="0.25">
      <c r="A43" s="77" t="s">
        <v>59</v>
      </c>
      <c r="B43" s="24">
        <v>81592</v>
      </c>
      <c r="C43" s="78">
        <v>1.93</v>
      </c>
      <c r="G43" s="77" t="s">
        <v>106</v>
      </c>
      <c r="H43" s="24">
        <v>185111</v>
      </c>
      <c r="I43" s="78">
        <v>4.5999999999999996</v>
      </c>
      <c r="M43" s="77" t="s">
        <v>113</v>
      </c>
      <c r="N43" s="24">
        <v>84024</v>
      </c>
      <c r="O43" s="78">
        <v>2.14</v>
      </c>
      <c r="S43" s="77" t="s">
        <v>460</v>
      </c>
      <c r="T43" s="24">
        <v>161493</v>
      </c>
      <c r="U43" s="78">
        <v>3.67</v>
      </c>
    </row>
    <row r="44" spans="1:23" ht="15" x14ac:dyDescent="0.25">
      <c r="A44" s="77" t="s">
        <v>70</v>
      </c>
      <c r="B44" s="24">
        <v>104324</v>
      </c>
      <c r="C44" s="78">
        <v>2.56</v>
      </c>
      <c r="G44" s="77" t="s">
        <v>99</v>
      </c>
      <c r="H44" s="24">
        <v>83422</v>
      </c>
      <c r="I44" s="78">
        <v>1.95</v>
      </c>
      <c r="M44" s="77" t="s">
        <v>460</v>
      </c>
      <c r="N44" s="24">
        <v>357765</v>
      </c>
      <c r="O44" s="78">
        <v>9.44</v>
      </c>
    </row>
    <row r="45" spans="1:23" ht="15" x14ac:dyDescent="0.25">
      <c r="A45" s="77" t="s">
        <v>106</v>
      </c>
      <c r="B45" s="24">
        <v>185111</v>
      </c>
      <c r="C45" s="78">
        <v>4.5999999999999996</v>
      </c>
      <c r="G45" s="77" t="s">
        <v>113</v>
      </c>
      <c r="H45" s="24">
        <v>84024</v>
      </c>
      <c r="I45" s="78">
        <v>2.14</v>
      </c>
    </row>
    <row r="46" spans="1:23" ht="15" x14ac:dyDescent="0.25">
      <c r="A46" s="77" t="s">
        <v>99</v>
      </c>
      <c r="B46" s="24">
        <v>83422</v>
      </c>
      <c r="C46" s="78">
        <v>1.95</v>
      </c>
      <c r="G46" s="77" t="s">
        <v>85</v>
      </c>
      <c r="H46" s="24">
        <v>90476</v>
      </c>
      <c r="I46" s="78">
        <v>2.16</v>
      </c>
    </row>
    <row r="47" spans="1:23" ht="15" x14ac:dyDescent="0.25">
      <c r="A47" s="77" t="s">
        <v>113</v>
      </c>
      <c r="B47" s="24">
        <v>84024</v>
      </c>
      <c r="C47" s="78">
        <v>2.14</v>
      </c>
      <c r="G47" s="77" t="s">
        <v>130</v>
      </c>
      <c r="H47" s="24">
        <v>86083</v>
      </c>
      <c r="I47" s="78">
        <v>2.2999999999999998</v>
      </c>
    </row>
    <row r="48" spans="1:23" x14ac:dyDescent="0.3">
      <c r="A48" s="77" t="s">
        <v>85</v>
      </c>
      <c r="B48" s="24">
        <v>90476</v>
      </c>
      <c r="C48" s="78">
        <v>2.16</v>
      </c>
      <c r="G48" s="77" t="s">
        <v>14</v>
      </c>
      <c r="H48" s="24">
        <v>96081</v>
      </c>
      <c r="I48" s="78">
        <v>2</v>
      </c>
    </row>
    <row r="49" spans="1:9" x14ac:dyDescent="0.3">
      <c r="A49" s="77" t="s">
        <v>134</v>
      </c>
      <c r="B49" s="24">
        <v>79901</v>
      </c>
      <c r="C49" s="78">
        <v>1.7400000000000002</v>
      </c>
      <c r="G49" s="77" t="s">
        <v>143</v>
      </c>
      <c r="H49" s="24">
        <v>75329.58</v>
      </c>
      <c r="I49" s="78">
        <v>2.0299999999999998</v>
      </c>
    </row>
    <row r="50" spans="1:9" x14ac:dyDescent="0.3">
      <c r="A50" s="77" t="s">
        <v>130</v>
      </c>
      <c r="B50" s="24">
        <v>86083</v>
      </c>
      <c r="C50" s="78">
        <v>2.2999999999999998</v>
      </c>
      <c r="G50" s="77" t="s">
        <v>460</v>
      </c>
      <c r="H50" s="24">
        <v>956050.58</v>
      </c>
      <c r="I50" s="78">
        <v>22.560000000000002</v>
      </c>
    </row>
    <row r="51" spans="1:9" x14ac:dyDescent="0.3">
      <c r="A51" s="77" t="s">
        <v>14</v>
      </c>
      <c r="B51" s="24">
        <v>96081</v>
      </c>
      <c r="C51" s="78">
        <v>2</v>
      </c>
    </row>
    <row r="52" spans="1:9" x14ac:dyDescent="0.3">
      <c r="A52" s="77" t="s">
        <v>143</v>
      </c>
      <c r="B52" s="24">
        <v>75329.58</v>
      </c>
      <c r="C52" s="78">
        <v>2.0299999999999998</v>
      </c>
    </row>
    <row r="53" spans="1:9" x14ac:dyDescent="0.3">
      <c r="A53" s="77" t="s">
        <v>460</v>
      </c>
      <c r="B53" s="24">
        <v>1206173.58</v>
      </c>
      <c r="C53" s="78">
        <v>28.930000000000003</v>
      </c>
    </row>
  </sheetData>
  <pageMargins left="0.7" right="0.7" top="0.75" bottom="0.75" header="0.3" footer="0.3"/>
  <pageSetup orientation="portrait" verticalDpi="0"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70" zoomScaleNormal="70" workbookViewId="0">
      <selection activeCell="D37" sqref="D37"/>
    </sheetView>
  </sheetViews>
  <sheetFormatPr defaultRowHeight="14.4" x14ac:dyDescent="0.3"/>
  <cols>
    <col min="1" max="1" width="45.109375" bestFit="1" customWidth="1"/>
    <col min="2" max="2" width="10.5546875" bestFit="1" customWidth="1"/>
    <col min="3" max="3" width="21" customWidth="1"/>
    <col min="4" max="4" width="17.44140625" customWidth="1"/>
    <col min="5" max="5" width="11.6640625" bestFit="1" customWidth="1"/>
    <col min="6" max="6" width="56.6640625" customWidth="1"/>
    <col min="8" max="8" width="20.109375" customWidth="1"/>
    <col min="9" max="9" width="25.6640625" customWidth="1"/>
  </cols>
  <sheetData>
    <row r="1" spans="1:10" ht="18" x14ac:dyDescent="0.35">
      <c r="A1" s="338" t="s">
        <v>391</v>
      </c>
      <c r="B1" s="339"/>
      <c r="C1" s="339"/>
      <c r="D1" s="340"/>
      <c r="F1" s="341" t="s">
        <v>392</v>
      </c>
      <c r="G1" s="342"/>
      <c r="H1" s="342"/>
      <c r="I1" s="342"/>
      <c r="J1" s="25" t="s">
        <v>393</v>
      </c>
    </row>
    <row r="2" spans="1:10" ht="15" thickBot="1" x14ac:dyDescent="0.35">
      <c r="A2" s="26" t="s">
        <v>394</v>
      </c>
      <c r="B2" s="27" t="s">
        <v>10</v>
      </c>
      <c r="C2" s="27" t="s">
        <v>395</v>
      </c>
      <c r="D2" s="28" t="s">
        <v>396</v>
      </c>
      <c r="F2" s="26" t="s">
        <v>394</v>
      </c>
      <c r="G2" s="27" t="s">
        <v>10</v>
      </c>
      <c r="H2" s="27" t="s">
        <v>11</v>
      </c>
      <c r="I2" s="28" t="s">
        <v>397</v>
      </c>
    </row>
    <row r="3" spans="1:10" x14ac:dyDescent="0.3">
      <c r="A3" s="29" t="s">
        <v>180</v>
      </c>
      <c r="B3" s="30">
        <v>4.24</v>
      </c>
      <c r="C3" s="31">
        <v>237325</v>
      </c>
      <c r="D3" s="32">
        <f>C3/B3</f>
        <v>55972.877358490565</v>
      </c>
      <c r="E3" s="33"/>
      <c r="F3" s="29" t="s">
        <v>180</v>
      </c>
      <c r="G3" s="34">
        <f>B3</f>
        <v>4.24</v>
      </c>
      <c r="H3" s="35">
        <f>C3</f>
        <v>237325</v>
      </c>
      <c r="I3" s="32">
        <f>H3/G3</f>
        <v>55972.877358490565</v>
      </c>
    </row>
    <row r="4" spans="1:10" ht="28.95" x14ac:dyDescent="0.3">
      <c r="A4" s="29" t="s">
        <v>196</v>
      </c>
      <c r="B4" s="30">
        <v>1.78</v>
      </c>
      <c r="C4" s="31">
        <v>107624.48</v>
      </c>
      <c r="D4" s="32">
        <f t="shared" ref="D4:D5" si="0">C4/B4</f>
        <v>60463.191011235955</v>
      </c>
      <c r="E4" s="33"/>
      <c r="F4" s="36" t="s">
        <v>398</v>
      </c>
      <c r="G4" s="37">
        <f>SUM(B4:B5)</f>
        <v>3.08</v>
      </c>
      <c r="H4" s="38">
        <f>SUM(C4:C5)</f>
        <v>171620.47999999998</v>
      </c>
      <c r="I4" s="32">
        <f>H4/G4</f>
        <v>55720.93506493506</v>
      </c>
    </row>
    <row r="5" spans="1:10" x14ac:dyDescent="0.3">
      <c r="A5" s="29" t="s">
        <v>210</v>
      </c>
      <c r="B5" s="30">
        <v>1.3</v>
      </c>
      <c r="C5" s="31">
        <v>63996</v>
      </c>
      <c r="D5" s="32">
        <f t="shared" si="0"/>
        <v>49227.692307692305</v>
      </c>
      <c r="E5" s="33"/>
      <c r="F5" s="39"/>
      <c r="G5" s="40">
        <f>SUM(G2:G4)</f>
        <v>7.32</v>
      </c>
      <c r="H5" s="41">
        <f>SUM(H3:H4)</f>
        <v>408945.48</v>
      </c>
      <c r="I5" s="42">
        <f>H5/G5</f>
        <v>55866.868852459011</v>
      </c>
    </row>
    <row r="6" spans="1:10" x14ac:dyDescent="0.3">
      <c r="A6" s="39"/>
      <c r="B6" s="40">
        <f>SUM(B2:B5)</f>
        <v>7.32</v>
      </c>
      <c r="C6" s="41">
        <f>SUM(C2:C5)</f>
        <v>408945.48</v>
      </c>
      <c r="D6" s="42">
        <f>C6/B6</f>
        <v>55866.868852459011</v>
      </c>
      <c r="F6" s="43" t="s">
        <v>399</v>
      </c>
      <c r="G6" s="44">
        <f>AVERAGE(G3:G4)</f>
        <v>3.66</v>
      </c>
      <c r="H6" s="45">
        <f>AVERAGE(H3:H4)</f>
        <v>204472.74</v>
      </c>
      <c r="I6" s="46">
        <f>AVERAGE(I3:I4)</f>
        <v>55846.906211712812</v>
      </c>
    </row>
    <row r="7" spans="1:10" ht="15" thickBot="1" x14ac:dyDescent="0.35">
      <c r="A7" s="43" t="s">
        <v>399</v>
      </c>
      <c r="B7" s="44">
        <f>AVERAGE(B2:B5)</f>
        <v>2.44</v>
      </c>
      <c r="C7" s="45">
        <f>AVERAGE(C3:C5)</f>
        <v>136315.16</v>
      </c>
      <c r="D7" s="46">
        <f>AVERAGE(D3:D5)</f>
        <v>55221.253559139608</v>
      </c>
      <c r="F7" s="47" t="s">
        <v>400</v>
      </c>
      <c r="G7" s="48">
        <f>MEDIAN(G3:G4)</f>
        <v>3.66</v>
      </c>
      <c r="H7" s="49">
        <f>MEDIAN(H3:H4)</f>
        <v>204472.74</v>
      </c>
      <c r="I7" s="50">
        <f>MEDIAN(I3:I4)</f>
        <v>55846.906211712812</v>
      </c>
    </row>
    <row r="8" spans="1:10" ht="15" thickBot="1" x14ac:dyDescent="0.35">
      <c r="A8" s="47" t="s">
        <v>400</v>
      </c>
      <c r="B8" s="48">
        <f>MEDIAN(B2:B5)</f>
        <v>1.78</v>
      </c>
      <c r="C8" s="49">
        <f>MEDIAN(C3:C5)</f>
        <v>107624.48</v>
      </c>
      <c r="D8" s="50">
        <f>MEDIAN(D3:D5)</f>
        <v>55972.877358490565</v>
      </c>
    </row>
    <row r="9" spans="1:10" ht="15" thickBot="1" x14ac:dyDescent="0.35"/>
    <row r="10" spans="1:10" ht="18" x14ac:dyDescent="0.35">
      <c r="A10" s="338" t="s">
        <v>401</v>
      </c>
      <c r="B10" s="339"/>
      <c r="C10" s="339"/>
      <c r="D10" s="340"/>
      <c r="F10" s="341" t="s">
        <v>402</v>
      </c>
      <c r="G10" s="342"/>
      <c r="H10" s="342"/>
      <c r="I10" s="342"/>
    </row>
    <row r="11" spans="1:10" ht="15" thickBot="1" x14ac:dyDescent="0.35">
      <c r="A11" s="26" t="s">
        <v>394</v>
      </c>
      <c r="B11" s="27" t="s">
        <v>10</v>
      </c>
      <c r="C11" s="27" t="s">
        <v>395</v>
      </c>
      <c r="D11" s="28" t="s">
        <v>396</v>
      </c>
      <c r="F11" s="26" t="s">
        <v>394</v>
      </c>
      <c r="G11" s="27" t="s">
        <v>10</v>
      </c>
      <c r="H11" s="27" t="s">
        <v>11</v>
      </c>
      <c r="I11" s="28" t="s">
        <v>397</v>
      </c>
    </row>
    <row r="12" spans="1:10" x14ac:dyDescent="0.3">
      <c r="A12" s="29" t="s">
        <v>176</v>
      </c>
      <c r="B12" s="30">
        <v>5.42</v>
      </c>
      <c r="C12" s="31">
        <v>224253</v>
      </c>
      <c r="D12" s="32">
        <f t="shared" ref="D12" si="1">C12/B12</f>
        <v>41375.092250922513</v>
      </c>
      <c r="E12" s="33"/>
      <c r="F12" s="29" t="s">
        <v>403</v>
      </c>
      <c r="G12" s="34">
        <f>SUM(B12:B13)</f>
        <v>6.92</v>
      </c>
      <c r="H12" s="35">
        <f>SUM(C12:C13)</f>
        <v>266862.3</v>
      </c>
      <c r="I12" s="32">
        <f>H12/G12</f>
        <v>38563.916184971094</v>
      </c>
    </row>
    <row r="13" spans="1:10" x14ac:dyDescent="0.3">
      <c r="A13" s="29" t="s">
        <v>212</v>
      </c>
      <c r="B13" s="30">
        <v>1.5</v>
      </c>
      <c r="C13" s="31">
        <v>42609.3</v>
      </c>
      <c r="D13" s="32">
        <f>C13/B13</f>
        <v>28406.2</v>
      </c>
      <c r="E13" s="33"/>
      <c r="F13" s="36" t="s">
        <v>404</v>
      </c>
      <c r="G13" s="37">
        <f>SUM(B14:B19)</f>
        <v>13.759999999999998</v>
      </c>
      <c r="H13" s="38">
        <f>SUM(C14:C19)</f>
        <v>496634.8</v>
      </c>
      <c r="I13" s="32">
        <f>H13/G13</f>
        <v>36092.645348837214</v>
      </c>
    </row>
    <row r="14" spans="1:10" x14ac:dyDescent="0.3">
      <c r="A14" s="29" t="s">
        <v>214</v>
      </c>
      <c r="B14" s="30">
        <v>1</v>
      </c>
      <c r="C14" s="31">
        <v>34302.800000000003</v>
      </c>
      <c r="D14" s="32">
        <f>C14/B14</f>
        <v>34302.800000000003</v>
      </c>
      <c r="F14" s="39"/>
      <c r="G14" s="40">
        <f>SUM(G12:G13)</f>
        <v>20.68</v>
      </c>
      <c r="H14" s="41">
        <f>SUM(H12:H13)</f>
        <v>763497.1</v>
      </c>
      <c r="I14" s="42">
        <f>H14/G14</f>
        <v>36919.588974854931</v>
      </c>
    </row>
    <row r="15" spans="1:10" x14ac:dyDescent="0.3">
      <c r="A15" s="29" t="s">
        <v>182</v>
      </c>
      <c r="B15" s="30">
        <v>4.8099999999999996</v>
      </c>
      <c r="C15" s="31">
        <v>165140</v>
      </c>
      <c r="D15" s="32">
        <f t="shared" ref="D15:D19" si="2">C15/B15</f>
        <v>34332.640332640338</v>
      </c>
      <c r="F15" s="43" t="s">
        <v>399</v>
      </c>
      <c r="G15" s="44">
        <f>AVERAGE(G12:G13)</f>
        <v>10.34</v>
      </c>
      <c r="H15" s="45">
        <f>AVERAGE(H12:H13)</f>
        <v>381748.55</v>
      </c>
      <c r="I15" s="46">
        <f>AVERAGE(I12:I13)</f>
        <v>37328.28076690415</v>
      </c>
    </row>
    <row r="16" spans="1:10" ht="15" thickBot="1" x14ac:dyDescent="0.35">
      <c r="A16" s="29" t="s">
        <v>202</v>
      </c>
      <c r="B16" s="30">
        <v>5</v>
      </c>
      <c r="C16" s="31">
        <v>181673</v>
      </c>
      <c r="D16" s="32">
        <f t="shared" si="2"/>
        <v>36334.6</v>
      </c>
      <c r="F16" s="47" t="s">
        <v>400</v>
      </c>
      <c r="G16" s="48">
        <f>MEDIAN(G12:G13)</f>
        <v>10.34</v>
      </c>
      <c r="H16" s="49">
        <f>MEDIAN(H12:H13)</f>
        <v>381748.55</v>
      </c>
      <c r="I16" s="50">
        <f>MEDIAN(I12:I13)</f>
        <v>37328.28076690415</v>
      </c>
    </row>
    <row r="17" spans="1:9" x14ac:dyDescent="0.3">
      <c r="A17" s="29" t="s">
        <v>200</v>
      </c>
      <c r="B17" s="30">
        <v>2.17</v>
      </c>
      <c r="C17" s="31">
        <v>87260</v>
      </c>
      <c r="D17" s="32">
        <f t="shared" si="2"/>
        <v>40211.981566820279</v>
      </c>
      <c r="F17" s="24"/>
    </row>
    <row r="18" spans="1:9" x14ac:dyDescent="0.3">
      <c r="A18" s="29" t="s">
        <v>204</v>
      </c>
      <c r="B18" s="30">
        <v>0.66</v>
      </c>
      <c r="C18" s="31">
        <v>22634</v>
      </c>
      <c r="D18" s="32">
        <f t="shared" si="2"/>
        <v>34293.939393939392</v>
      </c>
      <c r="F18" s="24"/>
    </row>
    <row r="19" spans="1:9" x14ac:dyDescent="0.3">
      <c r="A19" s="29" t="s">
        <v>206</v>
      </c>
      <c r="B19" s="30">
        <v>0.12</v>
      </c>
      <c r="C19" s="31">
        <v>5625</v>
      </c>
      <c r="D19" s="32">
        <f t="shared" si="2"/>
        <v>46875</v>
      </c>
      <c r="F19" s="24"/>
    </row>
    <row r="20" spans="1:9" x14ac:dyDescent="0.3">
      <c r="A20" s="39"/>
      <c r="B20" s="40">
        <f>SUM(B12:B19)</f>
        <v>20.68</v>
      </c>
      <c r="C20" s="41">
        <f>SUM(C12:C19)</f>
        <v>763497.1</v>
      </c>
      <c r="D20" s="42">
        <f>C20/B20</f>
        <v>36919.588974854931</v>
      </c>
      <c r="F20" s="24"/>
    </row>
    <row r="21" spans="1:9" x14ac:dyDescent="0.3">
      <c r="A21" s="43" t="s">
        <v>399</v>
      </c>
      <c r="B21" s="44">
        <f>AVERAGE(B12:B20)</f>
        <v>4.5955555555555554</v>
      </c>
      <c r="C21" s="45">
        <f>AVERAGE(C12:C19)</f>
        <v>95437.137499999997</v>
      </c>
      <c r="D21" s="46">
        <f>AVERAGE(D12:D19)</f>
        <v>37016.531693040313</v>
      </c>
    </row>
    <row r="22" spans="1:9" ht="15" thickBot="1" x14ac:dyDescent="0.35">
      <c r="A22" s="47" t="s">
        <v>400</v>
      </c>
      <c r="B22" s="48">
        <f>MEDIAN(B12:B20)</f>
        <v>2.17</v>
      </c>
      <c r="C22" s="49">
        <f>MEDIAN(C12:C19)</f>
        <v>64934.65</v>
      </c>
      <c r="D22" s="50">
        <f>MEDIAN(D12:D19)</f>
        <v>35333.620166320165</v>
      </c>
      <c r="F22" s="24"/>
    </row>
    <row r="23" spans="1:9" ht="15" thickBot="1" x14ac:dyDescent="0.35"/>
    <row r="24" spans="1:9" ht="18" x14ac:dyDescent="0.35">
      <c r="A24" s="338" t="s">
        <v>405</v>
      </c>
      <c r="B24" s="339"/>
      <c r="C24" s="339"/>
      <c r="D24" s="340"/>
      <c r="F24" s="338" t="s">
        <v>405</v>
      </c>
      <c r="G24" s="339"/>
      <c r="H24" s="339"/>
      <c r="I24" s="340"/>
    </row>
    <row r="25" spans="1:9" ht="15" thickBot="1" x14ac:dyDescent="0.35">
      <c r="A25" s="26" t="s">
        <v>394</v>
      </c>
      <c r="B25" s="27" t="s">
        <v>10</v>
      </c>
      <c r="C25" s="27" t="s">
        <v>395</v>
      </c>
      <c r="D25" s="28" t="s">
        <v>396</v>
      </c>
      <c r="F25" s="26" t="s">
        <v>394</v>
      </c>
      <c r="G25" s="27" t="s">
        <v>10</v>
      </c>
      <c r="H25" s="27" t="s">
        <v>395</v>
      </c>
      <c r="I25" s="28" t="s">
        <v>396</v>
      </c>
    </row>
    <row r="26" spans="1:9" x14ac:dyDescent="0.3">
      <c r="A26" s="29" t="s">
        <v>198</v>
      </c>
      <c r="B26" s="30">
        <v>0.53</v>
      </c>
      <c r="C26" s="31">
        <v>18192</v>
      </c>
      <c r="D26" s="32">
        <f>C26/B26</f>
        <v>34324.528301886792</v>
      </c>
      <c r="F26" s="29" t="s">
        <v>198</v>
      </c>
      <c r="G26" s="30">
        <v>0.53</v>
      </c>
      <c r="H26" s="31">
        <v>18192</v>
      </c>
      <c r="I26" s="32">
        <f>H26/G26</f>
        <v>34324.528301886792</v>
      </c>
    </row>
    <row r="27" spans="1:9" ht="15" thickBot="1" x14ac:dyDescent="0.35">
      <c r="A27" s="51"/>
      <c r="B27" s="52">
        <f>SUM(B26:B26)</f>
        <v>0.53</v>
      </c>
      <c r="C27" s="53">
        <f>SUM(C26:C26)</f>
        <v>18192</v>
      </c>
      <c r="D27" s="54">
        <f>C27/B27</f>
        <v>34324.528301886792</v>
      </c>
      <c r="F27" s="51"/>
      <c r="G27" s="52">
        <f>SUM(G26:G26)</f>
        <v>0.53</v>
      </c>
      <c r="H27" s="53">
        <f>SUM(H26:H26)</f>
        <v>18192</v>
      </c>
      <c r="I27" s="54">
        <f>H27/G27</f>
        <v>34324.528301886792</v>
      </c>
    </row>
    <row r="31" spans="1:9" ht="15" thickBot="1" x14ac:dyDescent="0.35">
      <c r="A31" t="s">
        <v>406</v>
      </c>
      <c r="F31" t="s">
        <v>406</v>
      </c>
    </row>
    <row r="32" spans="1:9" ht="15" thickBot="1" x14ac:dyDescent="0.35">
      <c r="A32" s="55" t="s">
        <v>407</v>
      </c>
      <c r="B32" s="56">
        <f>B27+B20+B6</f>
        <v>28.53</v>
      </c>
      <c r="C32" s="57">
        <f>C27+C20+C6</f>
        <v>1190634.58</v>
      </c>
      <c r="F32" s="55" t="s">
        <v>407</v>
      </c>
      <c r="G32" s="56">
        <f>G27+G14+G5</f>
        <v>28.53</v>
      </c>
      <c r="H32" s="57">
        <f>H27+H14+H5</f>
        <v>1190634.58</v>
      </c>
    </row>
    <row r="33" spans="1:8" ht="15" thickBot="1" x14ac:dyDescent="0.35">
      <c r="A33" s="58" t="s">
        <v>408</v>
      </c>
      <c r="B33" s="59">
        <v>28.930000000000003</v>
      </c>
      <c r="C33" s="60">
        <v>1206173.58</v>
      </c>
      <c r="F33" s="58" t="s">
        <v>408</v>
      </c>
      <c r="G33" s="59">
        <v>28.930000000000003</v>
      </c>
      <c r="H33" s="60">
        <v>1206173.58</v>
      </c>
    </row>
  </sheetData>
  <mergeCells count="6">
    <mergeCell ref="A1:D1"/>
    <mergeCell ref="F1:I1"/>
    <mergeCell ref="A10:D10"/>
    <mergeCell ref="F10:I10"/>
    <mergeCell ref="A24:D24"/>
    <mergeCell ref="F24:I2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>
      <selection activeCell="C11" sqref="C11"/>
    </sheetView>
  </sheetViews>
  <sheetFormatPr defaultRowHeight="14.4" x14ac:dyDescent="0.3"/>
  <cols>
    <col min="1" max="1" width="3.44140625" customWidth="1"/>
    <col min="2" max="2" width="45.33203125" bestFit="1" customWidth="1"/>
    <col min="3" max="3" width="11.33203125" customWidth="1"/>
    <col min="4" max="4" width="24.6640625" customWidth="1"/>
  </cols>
  <sheetData>
    <row r="1" spans="2:4" ht="15" thickBot="1" x14ac:dyDescent="0.35">
      <c r="B1" s="343" t="s">
        <v>612</v>
      </c>
      <c r="C1" s="343"/>
      <c r="D1" s="25" t="s">
        <v>450</v>
      </c>
    </row>
    <row r="2" spans="2:4" ht="18" x14ac:dyDescent="0.35">
      <c r="B2" s="338" t="s">
        <v>391</v>
      </c>
      <c r="C2" s="340"/>
    </row>
    <row r="3" spans="2:4" ht="15" thickBot="1" x14ac:dyDescent="0.35">
      <c r="B3" s="26" t="s">
        <v>394</v>
      </c>
      <c r="C3" s="28" t="s">
        <v>10</v>
      </c>
    </row>
    <row r="4" spans="2:4" x14ac:dyDescent="0.3">
      <c r="B4" s="29" t="s">
        <v>180</v>
      </c>
      <c r="C4" s="73">
        <f>MAX('FTE Analysis'!C23:C24)</f>
        <v>0.42099999999999999</v>
      </c>
    </row>
    <row r="5" spans="2:4" ht="36.75" customHeight="1" x14ac:dyDescent="0.3">
      <c r="B5" s="36" t="s">
        <v>398</v>
      </c>
      <c r="C5" s="73">
        <f>MAX(SUM('FTE Analysis'!E23,'FTE Analysis'!G23),SUM('FTE Analysis'!E24,'FTE Analysis'!G24))</f>
        <v>0.4054545454545454</v>
      </c>
    </row>
    <row r="6" spans="2:4" ht="15" thickBot="1" x14ac:dyDescent="0.35">
      <c r="B6" s="51"/>
      <c r="C6" s="74">
        <f>SUM(C3:C5)</f>
        <v>0.82645454545454533</v>
      </c>
      <c r="D6">
        <f>C6/C12</f>
        <v>0.45962889933768136</v>
      </c>
    </row>
    <row r="7" spans="2:4" ht="15" thickBot="1" x14ac:dyDescent="0.35"/>
    <row r="8" spans="2:4" ht="18" x14ac:dyDescent="0.35">
      <c r="B8" s="338" t="s">
        <v>611</v>
      </c>
      <c r="C8" s="340"/>
    </row>
    <row r="9" spans="2:4" ht="15" thickBot="1" x14ac:dyDescent="0.35">
      <c r="B9" s="26" t="s">
        <v>394</v>
      </c>
      <c r="C9" s="28" t="s">
        <v>10</v>
      </c>
    </row>
    <row r="10" spans="2:4" x14ac:dyDescent="0.3">
      <c r="B10" s="29" t="s">
        <v>404</v>
      </c>
      <c r="C10" s="73">
        <f>MAX(SUM('FTE Analysis'!BE23,'FTE Analysis'!BK23,'FTE Analysis'!BM23,'FTE Analysis'!BO23,'FTE Analysis'!BQ23,'FTE Analysis'!AG23),SUM('FTE Analysis'!BE24,'FTE Analysis'!BK24,'FTE Analysis'!BM24,'FTE Analysis'!BO24,'FTE Analysis'!BQ24,'FTE Analysis'!AG24))</f>
        <v>1.2990909090909089</v>
      </c>
    </row>
    <row r="11" spans="2:4" ht="38.25" customHeight="1" x14ac:dyDescent="0.3">
      <c r="B11" s="36" t="s">
        <v>403</v>
      </c>
      <c r="C11" s="73">
        <f>MAX(SUM('FTE Analysis'!I23,'FTE Analysis'!BI23),SUM('FTE Analysis'!I24,'FTE Analysis'!BI24))</f>
        <v>0.499</v>
      </c>
    </row>
    <row r="12" spans="2:4" ht="15" thickBot="1" x14ac:dyDescent="0.35">
      <c r="B12" s="51"/>
      <c r="C12" s="74">
        <f>SUM(C10:C11)</f>
        <v>1.798090909090909</v>
      </c>
    </row>
    <row r="13" spans="2:4" ht="15" thickBot="1" x14ac:dyDescent="0.35"/>
    <row r="14" spans="2:4" ht="18" x14ac:dyDescent="0.35">
      <c r="B14" s="338" t="s">
        <v>405</v>
      </c>
      <c r="C14" s="339"/>
    </row>
    <row r="15" spans="2:4" ht="15" thickBot="1" x14ac:dyDescent="0.35">
      <c r="B15" s="26" t="s">
        <v>394</v>
      </c>
      <c r="C15" s="28" t="s">
        <v>10</v>
      </c>
    </row>
    <row r="16" spans="2:4" x14ac:dyDescent="0.3">
      <c r="B16" s="29" t="s">
        <v>198</v>
      </c>
      <c r="C16" s="73">
        <f>MAX('FTE Analysis'!BS23:BS24)</f>
        <v>7.2727272727272738E-2</v>
      </c>
    </row>
    <row r="17" spans="1:4" ht="15" thickBot="1" x14ac:dyDescent="0.35">
      <c r="B17" s="51"/>
      <c r="C17" s="74">
        <f>SUM(C16:C16)</f>
        <v>7.2727272727272738E-2</v>
      </c>
      <c r="D17">
        <f>C17/C12</f>
        <v>4.044693867232925E-2</v>
      </c>
    </row>
    <row r="21" spans="1:4" x14ac:dyDescent="0.3">
      <c r="A21" s="75"/>
      <c r="B21" s="75" t="s">
        <v>451</v>
      </c>
      <c r="C21" s="76">
        <f>C17+C12+C6</f>
        <v>2.6972727272727273</v>
      </c>
    </row>
  </sheetData>
  <mergeCells count="4">
    <mergeCell ref="B8:C8"/>
    <mergeCell ref="B14:C14"/>
    <mergeCell ref="B1:C1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5"/>
  <sheetViews>
    <sheetView zoomScale="85" zoomScaleNormal="85" workbookViewId="0">
      <pane xSplit="1" ySplit="18" topLeftCell="B19" activePane="bottomRight" state="frozen"/>
      <selection activeCell="J43" sqref="J43"/>
      <selection pane="topRight" activeCell="J43" sqref="J43"/>
      <selection pane="bottomLeft" activeCell="J43" sqref="J43"/>
      <selection pane="bottomRight" activeCell="I23" activeCellId="1" sqref="BI23 I23"/>
    </sheetView>
  </sheetViews>
  <sheetFormatPr defaultRowHeight="14.4" x14ac:dyDescent="0.3"/>
  <cols>
    <col min="1" max="1" width="23.44140625" bestFit="1" customWidth="1"/>
    <col min="2" max="2" width="16" customWidth="1"/>
    <col min="3" max="3" width="12" customWidth="1"/>
    <col min="4" max="4" width="16.5546875" customWidth="1"/>
    <col min="6" max="6" width="17.5546875" customWidth="1"/>
    <col min="7" max="7" width="12.6640625" customWidth="1"/>
    <col min="8" max="8" width="20" customWidth="1"/>
    <col min="9" max="9" width="14.88671875" customWidth="1"/>
    <col min="10" max="10" width="20.44140625" customWidth="1"/>
    <col min="11" max="11" width="13.44140625" customWidth="1"/>
    <col min="12" max="12" width="20" customWidth="1"/>
    <col min="13" max="13" width="14.33203125" customWidth="1"/>
    <col min="14" max="14" width="16.6640625" customWidth="1"/>
    <col min="15" max="15" width="14.109375" bestFit="1" customWidth="1"/>
    <col min="16" max="16" width="16.6640625" bestFit="1" customWidth="1"/>
    <col min="17" max="17" width="14.109375" bestFit="1" customWidth="1"/>
    <col min="18" max="18" width="16.6640625" bestFit="1" customWidth="1"/>
    <col min="19" max="19" width="14.109375" bestFit="1" customWidth="1"/>
    <col min="20" max="20" width="16.6640625" bestFit="1" customWidth="1"/>
    <col min="21" max="21" width="14.109375" bestFit="1" customWidth="1"/>
    <col min="22" max="22" width="16.6640625" bestFit="1" customWidth="1"/>
    <col min="23" max="23" width="14.109375" bestFit="1" customWidth="1"/>
    <col min="24" max="24" width="16.6640625" bestFit="1" customWidth="1"/>
    <col min="25" max="25" width="14.109375" bestFit="1" customWidth="1"/>
    <col min="26" max="26" width="16.6640625" bestFit="1" customWidth="1"/>
    <col min="27" max="27" width="14.109375" bestFit="1" customWidth="1"/>
    <col min="28" max="28" width="16.6640625" bestFit="1" customWidth="1"/>
    <col min="29" max="29" width="14.109375" bestFit="1" customWidth="1"/>
    <col min="30" max="30" width="16.6640625" bestFit="1" customWidth="1"/>
    <col min="31" max="31" width="14.109375" bestFit="1" customWidth="1"/>
    <col min="32" max="32" width="16.6640625" bestFit="1" customWidth="1"/>
    <col min="33" max="33" width="14.109375" bestFit="1" customWidth="1"/>
    <col min="34" max="34" width="16.6640625" bestFit="1" customWidth="1"/>
    <col min="35" max="35" width="14.109375" bestFit="1" customWidth="1"/>
    <col min="36" max="36" width="16.6640625" bestFit="1" customWidth="1"/>
    <col min="37" max="37" width="14.109375" bestFit="1" customWidth="1"/>
    <col min="38" max="38" width="16.6640625" bestFit="1" customWidth="1"/>
    <col min="39" max="39" width="14.109375" bestFit="1" customWidth="1"/>
    <col min="40" max="40" width="16.6640625" bestFit="1" customWidth="1"/>
    <col min="41" max="41" width="14.109375" bestFit="1" customWidth="1"/>
    <col min="42" max="42" width="16.6640625" bestFit="1" customWidth="1"/>
    <col min="43" max="43" width="14.109375" bestFit="1" customWidth="1"/>
    <col min="44" max="44" width="16.6640625" bestFit="1" customWidth="1"/>
    <col min="45" max="45" width="14.109375" bestFit="1" customWidth="1"/>
    <col min="46" max="46" width="16.6640625" bestFit="1" customWidth="1"/>
    <col min="47" max="47" width="14.109375" bestFit="1" customWidth="1"/>
    <col min="48" max="48" width="16.6640625" bestFit="1" customWidth="1"/>
    <col min="49" max="49" width="14.109375" bestFit="1" customWidth="1"/>
    <col min="50" max="50" width="16.6640625" bestFit="1" customWidth="1"/>
    <col min="51" max="51" width="14.109375" bestFit="1" customWidth="1"/>
    <col min="52" max="52" width="16.6640625" bestFit="1" customWidth="1"/>
    <col min="53" max="53" width="14.109375" bestFit="1" customWidth="1"/>
    <col min="54" max="54" width="16.6640625" bestFit="1" customWidth="1"/>
    <col min="55" max="55" width="14.109375" bestFit="1" customWidth="1"/>
    <col min="56" max="56" width="16.6640625" bestFit="1" customWidth="1"/>
    <col min="57" max="57" width="14.109375" bestFit="1" customWidth="1"/>
    <col min="58" max="58" width="16.6640625" bestFit="1" customWidth="1"/>
    <col min="59" max="59" width="14.109375" bestFit="1" customWidth="1"/>
    <col min="60" max="60" width="16.6640625" bestFit="1" customWidth="1"/>
    <col min="61" max="61" width="14.109375" bestFit="1" customWidth="1"/>
    <col min="62" max="62" width="16.6640625" bestFit="1" customWidth="1"/>
    <col min="63" max="63" width="14.109375" bestFit="1" customWidth="1"/>
    <col min="64" max="64" width="16.6640625" bestFit="1" customWidth="1"/>
    <col min="65" max="65" width="14.109375" bestFit="1" customWidth="1"/>
    <col min="66" max="66" width="16.6640625" bestFit="1" customWidth="1"/>
    <col min="67" max="67" width="14.109375" bestFit="1" customWidth="1"/>
    <col min="68" max="68" width="16.6640625" bestFit="1" customWidth="1"/>
    <col min="69" max="69" width="14.109375" bestFit="1" customWidth="1"/>
    <col min="70" max="70" width="16.6640625" bestFit="1" customWidth="1"/>
    <col min="71" max="71" width="14.109375" bestFit="1" customWidth="1"/>
    <col min="72" max="72" width="16.6640625" bestFit="1" customWidth="1"/>
    <col min="73" max="73" width="14.109375" bestFit="1" customWidth="1"/>
    <col min="74" max="74" width="16.6640625" bestFit="1" customWidth="1"/>
    <col min="75" max="75" width="14.109375" bestFit="1" customWidth="1"/>
    <col min="76" max="76" width="16.6640625" bestFit="1" customWidth="1"/>
    <col min="77" max="77" width="14.109375" bestFit="1" customWidth="1"/>
    <col min="78" max="78" width="16.6640625" bestFit="1" customWidth="1"/>
    <col min="79" max="79" width="14.109375" bestFit="1" customWidth="1"/>
  </cols>
  <sheetData>
    <row r="1" spans="1:79" x14ac:dyDescent="0.3">
      <c r="A1" s="344" t="s">
        <v>473</v>
      </c>
      <c r="C1" s="88" t="s">
        <v>437</v>
      </c>
      <c r="D1" s="89">
        <f>COUNTA(C2:C13)</f>
        <v>10</v>
      </c>
      <c r="E1" s="88"/>
      <c r="G1" s="88" t="s">
        <v>438</v>
      </c>
      <c r="H1" s="89">
        <f>COUNTA(G2:G14)</f>
        <v>3</v>
      </c>
      <c r="I1" s="88"/>
      <c r="K1" s="88" t="s">
        <v>472</v>
      </c>
      <c r="L1" s="89">
        <f>COUNTA(K2:K14)</f>
        <v>11</v>
      </c>
      <c r="M1" s="88"/>
    </row>
    <row r="2" spans="1:79" x14ac:dyDescent="0.3">
      <c r="A2" s="344"/>
      <c r="C2" t="s">
        <v>463</v>
      </c>
      <c r="D2" s="3"/>
      <c r="G2" s="3" t="s">
        <v>94</v>
      </c>
      <c r="K2" t="s">
        <v>463</v>
      </c>
      <c r="L2" s="90"/>
    </row>
    <row r="3" spans="1:79" x14ac:dyDescent="0.3">
      <c r="A3" s="344"/>
      <c r="C3" s="3" t="s">
        <v>70</v>
      </c>
      <c r="G3" s="3" t="s">
        <v>113</v>
      </c>
      <c r="K3" s="3" t="s">
        <v>70</v>
      </c>
    </row>
    <row r="4" spans="1:79" x14ac:dyDescent="0.3">
      <c r="A4" s="344"/>
      <c r="C4" s="3" t="s">
        <v>99</v>
      </c>
      <c r="G4" s="3" t="s">
        <v>106</v>
      </c>
      <c r="K4" s="3" t="s">
        <v>99</v>
      </c>
      <c r="L4" s="90"/>
    </row>
    <row r="5" spans="1:79" x14ac:dyDescent="0.3">
      <c r="A5" s="344"/>
      <c r="C5" s="3" t="s">
        <v>130</v>
      </c>
      <c r="H5" s="90"/>
      <c r="K5" s="3" t="s">
        <v>130</v>
      </c>
    </row>
    <row r="6" spans="1:79" x14ac:dyDescent="0.3">
      <c r="A6" s="344"/>
      <c r="C6" s="3" t="s">
        <v>143</v>
      </c>
      <c r="H6" s="90"/>
      <c r="K6" s="3" t="s">
        <v>143</v>
      </c>
    </row>
    <row r="7" spans="1:79" x14ac:dyDescent="0.3">
      <c r="A7" s="344"/>
      <c r="C7" s="3" t="s">
        <v>14</v>
      </c>
      <c r="D7" s="90"/>
      <c r="K7" s="3" t="s">
        <v>14</v>
      </c>
    </row>
    <row r="8" spans="1:79" x14ac:dyDescent="0.3">
      <c r="A8" s="344"/>
      <c r="C8" s="3" t="s">
        <v>85</v>
      </c>
      <c r="D8" s="90"/>
      <c r="K8" s="3" t="s">
        <v>85</v>
      </c>
    </row>
    <row r="9" spans="1:79" x14ac:dyDescent="0.3">
      <c r="A9" s="344"/>
      <c r="C9" s="3" t="s">
        <v>113</v>
      </c>
      <c r="D9" s="90"/>
      <c r="K9" s="3" t="s">
        <v>113</v>
      </c>
    </row>
    <row r="10" spans="1:79" x14ac:dyDescent="0.3">
      <c r="A10" s="344"/>
      <c r="C10" s="3" t="s">
        <v>106</v>
      </c>
      <c r="D10" s="90"/>
      <c r="K10" s="3" t="s">
        <v>106</v>
      </c>
    </row>
    <row r="11" spans="1:79" x14ac:dyDescent="0.3">
      <c r="A11" s="344"/>
      <c r="C11" s="3" t="s">
        <v>118</v>
      </c>
      <c r="D11" s="90"/>
      <c r="K11" s="3" t="s">
        <v>118</v>
      </c>
    </row>
    <row r="12" spans="1:79" x14ac:dyDescent="0.3">
      <c r="A12" s="344"/>
      <c r="C12" s="3"/>
      <c r="K12" t="s">
        <v>94</v>
      </c>
    </row>
    <row r="13" spans="1:79" x14ac:dyDescent="0.3">
      <c r="A13" s="344"/>
      <c r="C13" s="90"/>
    </row>
    <row r="14" spans="1:79" x14ac:dyDescent="0.3">
      <c r="A14" s="344"/>
      <c r="C14" s="90"/>
    </row>
    <row r="16" spans="1:79" x14ac:dyDescent="0.3">
      <c r="B16" s="91" t="s">
        <v>179</v>
      </c>
      <c r="C16" s="92"/>
      <c r="D16" s="91" t="s">
        <v>195</v>
      </c>
      <c r="E16" s="92"/>
      <c r="F16" s="91" t="s">
        <v>209</v>
      </c>
      <c r="G16" s="92"/>
      <c r="H16" s="91" t="s">
        <v>211</v>
      </c>
      <c r="I16" s="92"/>
      <c r="J16" s="91" t="s">
        <v>333</v>
      </c>
      <c r="K16" s="92"/>
      <c r="L16" s="91" t="s">
        <v>335</v>
      </c>
      <c r="M16" s="92"/>
      <c r="N16" s="91" t="s">
        <v>337</v>
      </c>
      <c r="O16" s="92"/>
      <c r="P16" s="91" t="s">
        <v>339</v>
      </c>
      <c r="Q16" s="92"/>
      <c r="R16" s="91" t="s">
        <v>341</v>
      </c>
      <c r="S16" s="92"/>
      <c r="T16" s="91" t="s">
        <v>343</v>
      </c>
      <c r="U16" s="92"/>
      <c r="V16" s="91" t="s">
        <v>345</v>
      </c>
      <c r="W16" s="92"/>
      <c r="X16" s="91" t="s">
        <v>347</v>
      </c>
      <c r="Y16" s="92"/>
      <c r="Z16" s="91" t="s">
        <v>349</v>
      </c>
      <c r="AA16" s="92"/>
      <c r="AB16" s="91" t="s">
        <v>351</v>
      </c>
      <c r="AC16" s="92"/>
      <c r="AD16" s="91" t="s">
        <v>353</v>
      </c>
      <c r="AE16" s="92"/>
      <c r="AF16" s="91" t="s">
        <v>205</v>
      </c>
      <c r="AG16" s="92"/>
      <c r="AH16" s="91" t="s">
        <v>355</v>
      </c>
      <c r="AI16" s="92"/>
      <c r="AJ16" s="91" t="s">
        <v>357</v>
      </c>
      <c r="AK16" s="92"/>
      <c r="AL16" s="91" t="s">
        <v>359</v>
      </c>
      <c r="AM16" s="92"/>
      <c r="AN16" s="91" t="s">
        <v>361</v>
      </c>
      <c r="AO16" s="92"/>
      <c r="AP16" s="91" t="s">
        <v>363</v>
      </c>
      <c r="AQ16" s="92"/>
      <c r="AR16" s="91" t="s">
        <v>365</v>
      </c>
      <c r="AS16" s="92"/>
      <c r="AT16" s="91" t="s">
        <v>220</v>
      </c>
      <c r="AU16" s="92"/>
      <c r="AV16" s="91" t="s">
        <v>367</v>
      </c>
      <c r="AW16" s="92"/>
      <c r="AX16" s="91" t="s">
        <v>369</v>
      </c>
      <c r="AY16" s="92"/>
      <c r="AZ16" s="91" t="s">
        <v>371</v>
      </c>
      <c r="BA16" s="92"/>
      <c r="BB16" s="91" t="s">
        <v>373</v>
      </c>
      <c r="BC16" s="92"/>
      <c r="BD16" s="91" t="s">
        <v>213</v>
      </c>
      <c r="BE16" s="92"/>
      <c r="BF16" s="91" t="s">
        <v>375</v>
      </c>
      <c r="BG16" s="92"/>
      <c r="BH16" s="91" t="s">
        <v>175</v>
      </c>
      <c r="BI16" s="92"/>
      <c r="BJ16" s="91" t="s">
        <v>203</v>
      </c>
      <c r="BK16" s="92"/>
      <c r="BL16" s="91" t="s">
        <v>199</v>
      </c>
      <c r="BM16" s="92"/>
      <c r="BN16" s="91" t="s">
        <v>201</v>
      </c>
      <c r="BO16" s="92"/>
      <c r="BP16" s="91" t="s">
        <v>181</v>
      </c>
      <c r="BQ16" s="92"/>
      <c r="BR16" s="93" t="s">
        <v>197</v>
      </c>
      <c r="BS16" s="94"/>
      <c r="BT16" s="93" t="s">
        <v>207</v>
      </c>
      <c r="BU16" s="94"/>
      <c r="BV16" s="91" t="s">
        <v>377</v>
      </c>
      <c r="BW16" s="92"/>
      <c r="BX16" s="91" t="s">
        <v>218</v>
      </c>
      <c r="BY16" s="92"/>
      <c r="BZ16" s="91" t="s">
        <v>177</v>
      </c>
      <c r="CA16" s="95"/>
    </row>
    <row r="17" spans="1:79" ht="66" customHeight="1" x14ac:dyDescent="0.3">
      <c r="B17" s="96" t="s">
        <v>180</v>
      </c>
      <c r="C17" s="97"/>
      <c r="D17" s="96" t="s">
        <v>196</v>
      </c>
      <c r="E17" s="97"/>
      <c r="F17" s="96" t="s">
        <v>210</v>
      </c>
      <c r="G17" s="97"/>
      <c r="H17" s="96" t="s">
        <v>212</v>
      </c>
      <c r="I17" s="97"/>
      <c r="J17" s="96" t="s">
        <v>334</v>
      </c>
      <c r="K17" s="97"/>
      <c r="L17" s="96" t="s">
        <v>336</v>
      </c>
      <c r="M17" s="97"/>
      <c r="N17" s="96" t="s">
        <v>338</v>
      </c>
      <c r="O17" s="97"/>
      <c r="P17" s="96" t="s">
        <v>340</v>
      </c>
      <c r="Q17" s="97"/>
      <c r="R17" s="96" t="s">
        <v>342</v>
      </c>
      <c r="S17" s="97"/>
      <c r="T17" s="96" t="s">
        <v>344</v>
      </c>
      <c r="U17" s="97"/>
      <c r="V17" s="96" t="s">
        <v>346</v>
      </c>
      <c r="W17" s="97"/>
      <c r="X17" s="96" t="s">
        <v>348</v>
      </c>
      <c r="Y17" s="97"/>
      <c r="Z17" s="96" t="s">
        <v>350</v>
      </c>
      <c r="AA17" s="97"/>
      <c r="AB17" s="96" t="s">
        <v>352</v>
      </c>
      <c r="AC17" s="97"/>
      <c r="AD17" s="96" t="s">
        <v>354</v>
      </c>
      <c r="AE17" s="97"/>
      <c r="AF17" s="96" t="s">
        <v>206</v>
      </c>
      <c r="AG17" s="97"/>
      <c r="AH17" s="96" t="s">
        <v>356</v>
      </c>
      <c r="AI17" s="97"/>
      <c r="AJ17" s="96" t="s">
        <v>358</v>
      </c>
      <c r="AK17" s="97"/>
      <c r="AL17" s="96" t="s">
        <v>360</v>
      </c>
      <c r="AM17" s="97"/>
      <c r="AN17" s="96" t="s">
        <v>362</v>
      </c>
      <c r="AO17" s="97"/>
      <c r="AP17" s="96" t="s">
        <v>364</v>
      </c>
      <c r="AQ17" s="97"/>
      <c r="AR17" s="96" t="s">
        <v>366</v>
      </c>
      <c r="AS17" s="97"/>
      <c r="AT17" s="96" t="s">
        <v>221</v>
      </c>
      <c r="AU17" s="97"/>
      <c r="AV17" s="96" t="s">
        <v>368</v>
      </c>
      <c r="AW17" s="97"/>
      <c r="AX17" s="96" t="s">
        <v>370</v>
      </c>
      <c r="AY17" s="97"/>
      <c r="AZ17" s="96" t="s">
        <v>372</v>
      </c>
      <c r="BA17" s="97"/>
      <c r="BB17" s="96" t="s">
        <v>374</v>
      </c>
      <c r="BC17" s="97"/>
      <c r="BD17" s="96" t="s">
        <v>214</v>
      </c>
      <c r="BE17" s="97"/>
      <c r="BF17" s="96" t="s">
        <v>376</v>
      </c>
      <c r="BG17" s="97"/>
      <c r="BH17" s="96" t="s">
        <v>176</v>
      </c>
      <c r="BI17" s="97"/>
      <c r="BJ17" s="96" t="s">
        <v>204</v>
      </c>
      <c r="BK17" s="97"/>
      <c r="BL17" s="96" t="s">
        <v>200</v>
      </c>
      <c r="BM17" s="97"/>
      <c r="BN17" s="96" t="s">
        <v>202</v>
      </c>
      <c r="BO17" s="97"/>
      <c r="BP17" s="96" t="s">
        <v>182</v>
      </c>
      <c r="BQ17" s="97"/>
      <c r="BR17" s="96" t="s">
        <v>198</v>
      </c>
      <c r="BS17" s="97"/>
      <c r="BT17" s="96" t="s">
        <v>208</v>
      </c>
      <c r="BU17" s="97"/>
      <c r="BV17" s="96" t="s">
        <v>378</v>
      </c>
      <c r="BW17" s="97"/>
      <c r="BX17" s="96" t="s">
        <v>219</v>
      </c>
      <c r="BY17" s="97"/>
      <c r="BZ17" s="96" t="s">
        <v>178</v>
      </c>
      <c r="CA17" s="98"/>
    </row>
    <row r="18" spans="1:79" x14ac:dyDescent="0.3">
      <c r="B18" s="99" t="s">
        <v>464</v>
      </c>
      <c r="C18" s="100" t="s">
        <v>465</v>
      </c>
      <c r="D18" s="101" t="s">
        <v>464</v>
      </c>
      <c r="E18" s="102" t="s">
        <v>465</v>
      </c>
      <c r="F18" s="101" t="s">
        <v>464</v>
      </c>
      <c r="G18" s="102" t="s">
        <v>465</v>
      </c>
      <c r="H18" s="102" t="s">
        <v>464</v>
      </c>
      <c r="I18" s="102" t="s">
        <v>465</v>
      </c>
      <c r="J18" s="101" t="s">
        <v>464</v>
      </c>
      <c r="K18" s="102" t="s">
        <v>465</v>
      </c>
      <c r="L18" s="101" t="s">
        <v>464</v>
      </c>
      <c r="M18" s="102" t="s">
        <v>465</v>
      </c>
      <c r="N18" s="101" t="s">
        <v>464</v>
      </c>
      <c r="O18" s="102" t="s">
        <v>465</v>
      </c>
      <c r="P18" s="101" t="s">
        <v>464</v>
      </c>
      <c r="Q18" s="102" t="s">
        <v>465</v>
      </c>
      <c r="R18" s="101" t="s">
        <v>464</v>
      </c>
      <c r="S18" s="102" t="s">
        <v>465</v>
      </c>
      <c r="T18" s="101" t="s">
        <v>464</v>
      </c>
      <c r="U18" s="102" t="s">
        <v>465</v>
      </c>
      <c r="V18" s="101" t="s">
        <v>464</v>
      </c>
      <c r="W18" s="102" t="s">
        <v>465</v>
      </c>
      <c r="X18" s="101" t="s">
        <v>464</v>
      </c>
      <c r="Y18" s="102" t="s">
        <v>465</v>
      </c>
      <c r="Z18" s="101" t="s">
        <v>464</v>
      </c>
      <c r="AA18" s="102" t="s">
        <v>465</v>
      </c>
      <c r="AB18" s="101" t="s">
        <v>464</v>
      </c>
      <c r="AC18" s="102" t="s">
        <v>465</v>
      </c>
      <c r="AD18" s="101" t="s">
        <v>464</v>
      </c>
      <c r="AE18" s="102" t="s">
        <v>465</v>
      </c>
      <c r="AF18" s="101" t="s">
        <v>464</v>
      </c>
      <c r="AG18" s="102" t="s">
        <v>465</v>
      </c>
      <c r="AH18" s="101" t="s">
        <v>464</v>
      </c>
      <c r="AI18" s="102" t="s">
        <v>465</v>
      </c>
      <c r="AJ18" s="101" t="s">
        <v>464</v>
      </c>
      <c r="AK18" s="102" t="s">
        <v>465</v>
      </c>
      <c r="AL18" s="101" t="s">
        <v>464</v>
      </c>
      <c r="AM18" s="102" t="s">
        <v>465</v>
      </c>
      <c r="AN18" s="101" t="s">
        <v>464</v>
      </c>
      <c r="AO18" s="102" t="s">
        <v>465</v>
      </c>
      <c r="AP18" s="101" t="s">
        <v>464</v>
      </c>
      <c r="AQ18" s="102" t="s">
        <v>465</v>
      </c>
      <c r="AR18" s="101" t="s">
        <v>464</v>
      </c>
      <c r="AS18" s="102" t="s">
        <v>465</v>
      </c>
      <c r="AT18" s="101" t="s">
        <v>464</v>
      </c>
      <c r="AU18" s="102" t="s">
        <v>465</v>
      </c>
      <c r="AV18" s="101" t="s">
        <v>464</v>
      </c>
      <c r="AW18" s="102" t="s">
        <v>465</v>
      </c>
      <c r="AX18" s="101" t="s">
        <v>464</v>
      </c>
      <c r="AY18" s="102" t="s">
        <v>465</v>
      </c>
      <c r="AZ18" s="101" t="s">
        <v>464</v>
      </c>
      <c r="BA18" s="102" t="s">
        <v>465</v>
      </c>
      <c r="BB18" s="101" t="s">
        <v>464</v>
      </c>
      <c r="BC18" s="102" t="s">
        <v>465</v>
      </c>
      <c r="BD18" s="101" t="s">
        <v>464</v>
      </c>
      <c r="BE18" s="102" t="s">
        <v>465</v>
      </c>
      <c r="BF18" s="101" t="s">
        <v>464</v>
      </c>
      <c r="BG18" s="102" t="s">
        <v>465</v>
      </c>
      <c r="BH18" s="101" t="s">
        <v>464</v>
      </c>
      <c r="BI18" s="102" t="s">
        <v>465</v>
      </c>
      <c r="BJ18" s="101" t="s">
        <v>464</v>
      </c>
      <c r="BK18" s="102" t="s">
        <v>465</v>
      </c>
      <c r="BL18" s="101" t="s">
        <v>464</v>
      </c>
      <c r="BM18" s="102" t="s">
        <v>465</v>
      </c>
      <c r="BN18" s="101" t="s">
        <v>464</v>
      </c>
      <c r="BO18" s="102" t="s">
        <v>465</v>
      </c>
      <c r="BP18" s="101" t="s">
        <v>464</v>
      </c>
      <c r="BQ18" s="102" t="s">
        <v>465</v>
      </c>
      <c r="BR18" s="101" t="s">
        <v>464</v>
      </c>
      <c r="BS18" s="102" t="s">
        <v>465</v>
      </c>
      <c r="BT18" s="101" t="s">
        <v>464</v>
      </c>
      <c r="BU18" s="102" t="s">
        <v>465</v>
      </c>
      <c r="BV18" s="101" t="s">
        <v>464</v>
      </c>
      <c r="BW18" s="102" t="s">
        <v>465</v>
      </c>
      <c r="BX18" s="101" t="s">
        <v>464</v>
      </c>
      <c r="BY18" s="102" t="s">
        <v>465</v>
      </c>
      <c r="BZ18" s="101" t="s">
        <v>464</v>
      </c>
      <c r="CA18" s="103" t="s">
        <v>465</v>
      </c>
    </row>
    <row r="19" spans="1:79" x14ac:dyDescent="0.3">
      <c r="A19" s="106" t="s">
        <v>466</v>
      </c>
      <c r="B19" s="104">
        <f t="array" ref="B19">IFERROR(AVERAGE(IF(ISNUMBER(MATCH('FY14 Clean'!$A$11:$A$22,$C$2:$C$14,0)),'FY14 Clean'!C$11:C$22)),0)</f>
        <v>25206.888888888891</v>
      </c>
      <c r="C19" s="105">
        <f t="array" ref="C19">IFERROR(AVERAGE(IF(ISNUMBER(MATCH('FY14 Clean'!$A$11:$A$22,$C$2:$C$14,0)),'FY14 Clean'!D$11:D$22)),0)</f>
        <v>0.45666666666666661</v>
      </c>
      <c r="D19" s="104">
        <f t="array" ref="D19">IFERROR(AVERAGE(IF(ISNUMBER(MATCH('FY14 Clean'!$A$11:$A$22,$C$2:$C$14,0)),'FY14 Clean'!E$11:E$22)),0)</f>
        <v>11618.72</v>
      </c>
      <c r="E19" s="105">
        <f t="array" ref="E19">IFERROR(AVERAGE(IF(ISNUMBER(MATCH('FY14 Clean'!$A$11:$A$22,$C$2:$C$14,0)),'FY14 Clean'!F$11:F$22)),0)</f>
        <v>0.19444444444444445</v>
      </c>
      <c r="F19" s="104">
        <f t="array" ref="F19">IFERROR(AVERAGE(IF(ISNUMBER(MATCH('FY14 Clean'!$A$11:$A$22,$C$2:$C$14,0)),'FY14 Clean'!G$11:G$22)),0)</f>
        <v>4047.2222222222222</v>
      </c>
      <c r="G19" s="105">
        <f t="array" ref="G19">IFERROR(AVERAGE(IF(ISNUMBER(MATCH('FY14 Clean'!$A$11:$A$22,$C$2:$C$14,0)),'FY14 Clean'!H$11:H$22)),0)</f>
        <v>8.8888888888888892E-2</v>
      </c>
      <c r="H19" s="104">
        <f t="array" ref="H19">IFERROR(AVERAGE(IF(ISNUMBER(MATCH('FY14 Clean'!$A$11:$A$22,$C$2:$C$14,0)),'FY14 Clean'!I$11:I$22)),0)</f>
        <v>4734.3666666666668</v>
      </c>
      <c r="I19" s="105">
        <f t="array" ref="I19">IFERROR(AVERAGE(IF(ISNUMBER(MATCH('FY14 Clean'!$A$11:$A$22,$C$2:$C$14,0)),'FY14 Clean'!J$11:J$22)),0)</f>
        <v>0.16666666666666666</v>
      </c>
      <c r="J19" s="104">
        <f t="array" ref="J19">IFERROR(AVERAGE(IF(ISNUMBER(MATCH('FY14 Clean'!$A$11:$A$22,$C$2:$C$14,0)),'FY14 Clean'!K$11:K$22)),0)</f>
        <v>0</v>
      </c>
      <c r="K19" s="105">
        <f t="array" ref="K19">IFERROR(AVERAGE(IF(ISNUMBER(MATCH('FY14 Clean'!$A$11:$A$22,$C$2:$C$14,0)),'FY14 Clean'!L$11:L$22)),0)</f>
        <v>0</v>
      </c>
      <c r="L19" s="104">
        <f t="array" ref="L19">IFERROR(AVERAGE(IF(ISNUMBER(MATCH('FY14 Clean'!$A$11:$A$22,$C$2:$C$14,0)),'FY14 Clean'!M$11:M$22)),0)</f>
        <v>0</v>
      </c>
      <c r="M19" s="105">
        <f t="array" ref="M19">IFERROR(AVERAGE(IF(ISNUMBER(MATCH('FY14 Clean'!$A$11:$A$22,$C$2:$C$14,0)),'FY14 Clean'!N$11:N$22)),0)</f>
        <v>0</v>
      </c>
      <c r="N19" s="104">
        <f t="array" ref="N19">IFERROR(AVERAGE(IF(ISNUMBER(MATCH('FY14 Clean'!$A$11:$A$22,$C$2:$C$14,0)),'FY14 Clean'!O$11:O$22)),0)</f>
        <v>0</v>
      </c>
      <c r="O19" s="105">
        <f t="array" ref="O19">IFERROR(AVERAGE(IF(ISNUMBER(MATCH('FY14 Clean'!$A$11:$A$22,$C$2:$C$14,0)),'FY14 Clean'!P$11:P$22)),0)</f>
        <v>0</v>
      </c>
      <c r="P19" s="104">
        <f t="array" ref="P19">IFERROR(AVERAGE(IF(ISNUMBER(MATCH('FY14 Clean'!$A$11:$A$22,$C$2:$C$14,0)),'FY14 Clean'!Q$11:Q$22)),0)</f>
        <v>0</v>
      </c>
      <c r="Q19" s="105">
        <f t="array" ref="Q19">IFERROR(AVERAGE(IF(ISNUMBER(MATCH('FY14 Clean'!$A$11:$A$22,$C$2:$C$14,0)),'FY14 Clean'!R$11:R$22)),0)</f>
        <v>0</v>
      </c>
      <c r="R19" s="104">
        <f t="array" ref="R19">IFERROR(AVERAGE(IF(ISNUMBER(MATCH('FY14 Clean'!$A$11:$A$22,$C$2:$C$14,0)),'FY14 Clean'!S$11:S$22)),0)</f>
        <v>0</v>
      </c>
      <c r="S19" s="105">
        <f t="array" ref="S19">IFERROR(AVERAGE(IF(ISNUMBER(MATCH('FY14 Clean'!$A$11:$A$22,$C$2:$C$14,0)),'FY14 Clean'!T$11:T$22)),0)</f>
        <v>0</v>
      </c>
      <c r="T19" s="104">
        <f t="array" ref="T19">IFERROR(AVERAGE(IF(ISNUMBER(MATCH('FY14 Clean'!$A$11:$A$22,$C$2:$C$14,0)),'FY14 Clean'!U$11:U$22)),0)</f>
        <v>0</v>
      </c>
      <c r="U19" s="105">
        <f t="array" ref="U19">IFERROR(AVERAGE(IF(ISNUMBER(MATCH('FY14 Clean'!$A$11:$A$22,$C$2:$C$14,0)),'FY14 Clean'!V$11:V$22)),0)</f>
        <v>0</v>
      </c>
      <c r="V19" s="104">
        <f t="array" ref="V19">IFERROR(AVERAGE(IF(ISNUMBER(MATCH('FY14 Clean'!$A$11:$A$22,$C$2:$C$14,0)),'FY14 Clean'!W$11:W$22)),0)</f>
        <v>0</v>
      </c>
      <c r="W19" s="105">
        <f t="array" ref="W19">IFERROR(AVERAGE(IF(ISNUMBER(MATCH('FY14 Clean'!$A$11:$A$22,$C$2:$C$14,0)),'FY14 Clean'!X$11:X$22)),0)</f>
        <v>0</v>
      </c>
      <c r="X19" s="104">
        <f t="array" ref="X19">IFERROR(AVERAGE(IF(ISNUMBER(MATCH('FY14 Clean'!$A$11:$A$22,$C$2:$C$14,0)),'FY14 Clean'!Y$11:Y$22)),0)</f>
        <v>0</v>
      </c>
      <c r="Y19" s="105">
        <f t="array" ref="Y19">IFERROR(AVERAGE(IF(ISNUMBER(MATCH('FY14 Clean'!$A$11:$A$22,$C$2:$C$14,0)),'FY14 Clean'!Z$11:Z$22)),0)</f>
        <v>0</v>
      </c>
      <c r="Z19" s="104">
        <f t="array" ref="Z19">IFERROR(AVERAGE(IF(ISNUMBER(MATCH('FY14 Clean'!$A$11:$A$22,$C$2:$C$14,0)),'FY14 Clean'!AA$11:AA$22)),0)</f>
        <v>0</v>
      </c>
      <c r="AA19" s="105">
        <f t="array" ref="AA19">IFERROR(AVERAGE(IF(ISNUMBER(MATCH('FY14 Clean'!$A$11:$A$22,$C$2:$C$14,0)),'FY14 Clean'!AB$11:AB$22)),0)</f>
        <v>0</v>
      </c>
      <c r="AB19" s="104">
        <f t="array" ref="AB19">IFERROR(AVERAGE(IF(ISNUMBER(MATCH('FY14 Clean'!$A$11:$A$22,$C$2:$C$14,0)),'FY14 Clean'!AC$11:AC$22)),0)</f>
        <v>0</v>
      </c>
      <c r="AC19" s="105">
        <f t="array" ref="AC19">IFERROR(AVERAGE(IF(ISNUMBER(MATCH('FY14 Clean'!$A$11:$A$22,$C$2:$C$14,0)),'FY14 Clean'!AD$11:AD$22)),0)</f>
        <v>0</v>
      </c>
      <c r="AD19" s="104">
        <f t="array" ref="AD19">IFERROR(AVERAGE(IF(ISNUMBER(MATCH('FY14 Clean'!$A$11:$A$22,$C$2:$C$14,0)),'FY14 Clean'!AE$11:AE$22)),0)</f>
        <v>0</v>
      </c>
      <c r="AE19" s="105">
        <f t="array" ref="AE19">IFERROR(AVERAGE(IF(ISNUMBER(MATCH('FY14 Clean'!$A$11:$A$22,$C$2:$C$14,0)),'FY14 Clean'!AF$11:AF$22)),0)</f>
        <v>0</v>
      </c>
      <c r="AF19" s="104">
        <f t="array" ref="AF19">IFERROR(AVERAGE(IF(ISNUMBER(MATCH('FY14 Clean'!$A$11:$A$22,$C$2:$C$14,0)),'FY14 Clean'!AG$11:AG$22)),0)</f>
        <v>625</v>
      </c>
      <c r="AG19" s="105">
        <f t="array" ref="AG19">IFERROR(AVERAGE(IF(ISNUMBER(MATCH('FY14 Clean'!$A$11:$A$22,$C$2:$C$14,0)),'FY14 Clean'!AH$11:AH$22)),0)</f>
        <v>1.3333333333333332E-2</v>
      </c>
      <c r="AH19" s="104">
        <f t="array" ref="AH19">IFERROR(AVERAGE(IF(ISNUMBER(MATCH('FY14 Clean'!$A$11:$A$22,$C$2:$C$14,0)),'FY14 Clean'!AI$11:AI$22)),0)</f>
        <v>0</v>
      </c>
      <c r="AI19" s="105">
        <f t="array" ref="AI19">IFERROR(AVERAGE(IF(ISNUMBER(MATCH('FY14 Clean'!$A$11:$A$22,$C$2:$C$14,0)),'FY14 Clean'!AJ$11:AJ$22)),0)</f>
        <v>0</v>
      </c>
      <c r="AJ19" s="104">
        <f t="array" ref="AJ19">IFERROR(AVERAGE(IF(ISNUMBER(MATCH('FY14 Clean'!$A$11:$A$22,$C$2:$C$14,0)),'FY14 Clean'!AK$11:AK$22)),0)</f>
        <v>0</v>
      </c>
      <c r="AK19" s="105">
        <f t="array" ref="AK19">IFERROR(AVERAGE(IF(ISNUMBER(MATCH('FY14 Clean'!$A$11:$A$22,$C$2:$C$14,0)),'FY14 Clean'!AL$11:AL$22)),0)</f>
        <v>0</v>
      </c>
      <c r="AL19" s="104">
        <f t="array" ref="AL19">IFERROR(AVERAGE(IF(ISNUMBER(MATCH('FY14 Clean'!$A$11:$A$22,$C$2:$C$14,0)),'FY14 Clean'!AM$11:AM$22)),0)</f>
        <v>0</v>
      </c>
      <c r="AM19" s="105">
        <f t="array" ref="AM19">IFERROR(AVERAGE(IF(ISNUMBER(MATCH('FY14 Clean'!$A$11:$A$22,$C$2:$C$14,0)),'FY14 Clean'!AN$11:AN$22)),0)</f>
        <v>0</v>
      </c>
      <c r="AN19" s="104">
        <f t="array" ref="AN19">IFERROR(AVERAGE(IF(ISNUMBER(MATCH('FY14 Clean'!$A$11:$A$22,$C$2:$C$14,0)),'FY14 Clean'!AO$11:AO$22)),0)</f>
        <v>0</v>
      </c>
      <c r="AO19" s="105">
        <f t="array" ref="AO19">IFERROR(AVERAGE(IF(ISNUMBER(MATCH('FY14 Clean'!$A$11:$A$22,$C$2:$C$14,0)),'FY14 Clean'!AP$11:AP$22)),0)</f>
        <v>0</v>
      </c>
      <c r="AP19" s="104">
        <f t="array" ref="AP19">IFERROR(AVERAGE(IF(ISNUMBER(MATCH('FY14 Clean'!$A$11:$A$22,$C$2:$C$14,0)),'FY14 Clean'!AQ$11:AQ$22)),0)</f>
        <v>0</v>
      </c>
      <c r="AQ19" s="105">
        <f t="array" ref="AQ19">IFERROR(AVERAGE(IF(ISNUMBER(MATCH('FY14 Clean'!$A$11:$A$22,$C$2:$C$14,0)),'FY14 Clean'!AR$11:AR$22)),0)</f>
        <v>0</v>
      </c>
      <c r="AR19" s="104">
        <f t="array" ref="AR19">IFERROR(AVERAGE(IF(ISNUMBER(MATCH('FY14 Clean'!$A$11:$A$22,$C$2:$C$14,0)),'FY14 Clean'!AS$11:AS$22)),0)</f>
        <v>0</v>
      </c>
      <c r="AS19" s="105">
        <f t="array" ref="AS19">IFERROR(AVERAGE(IF(ISNUMBER(MATCH('FY14 Clean'!$A$11:$A$22,$C$2:$C$14,0)),'FY14 Clean'!AT$11:AT$22)),0)</f>
        <v>0</v>
      </c>
      <c r="AT19" s="104">
        <f t="array" ref="AT19">IFERROR(AVERAGE(IF(ISNUMBER(MATCH('FY14 Clean'!$A$11:$A$22,$C$2:$C$14,0)),'FY14 Clean'!AU$11:AU$22)),0)</f>
        <v>0</v>
      </c>
      <c r="AU19" s="105">
        <f t="array" ref="AU19">IFERROR(AVERAGE(IF(ISNUMBER(MATCH('FY14 Clean'!$A$11:$A$22,$C$2:$C$14,0)),'FY14 Clean'!AV$11:AV$22)),0)</f>
        <v>0</v>
      </c>
      <c r="AV19" s="104">
        <f t="array" ref="AV19">IFERROR(AVERAGE(IF(ISNUMBER(MATCH('FY14 Clean'!$A$11:$A$22,$C$2:$C$14,0)),'FY14 Clean'!AW$11:AW$22)),0)</f>
        <v>0</v>
      </c>
      <c r="AW19" s="105">
        <f t="array" ref="AW19">IFERROR(AVERAGE(IF(ISNUMBER(MATCH('FY14 Clean'!$A$11:$A$22,$C$2:$C$14,0)),'FY14 Clean'!AX$11:AX$22)),0)</f>
        <v>0</v>
      </c>
      <c r="AX19" s="104">
        <f t="array" ref="AX19">IFERROR(AVERAGE(IF(ISNUMBER(MATCH('FY14 Clean'!$A$11:$A$22,$C$2:$C$14,0)),'FY14 Clean'!AY$11:AY$22)),0)</f>
        <v>0</v>
      </c>
      <c r="AY19" s="105">
        <f t="array" ref="AY19">IFERROR(AVERAGE(IF(ISNUMBER(MATCH('FY14 Clean'!$A$11:$A$22,$C$2:$C$14,0)),'FY14 Clean'!AZ$11:AZ$22)),0)</f>
        <v>0</v>
      </c>
      <c r="AZ19" s="104">
        <f t="array" ref="AZ19">IFERROR(AVERAGE(IF(ISNUMBER(MATCH('FY14 Clean'!$A$11:$A$22,$C$2:$C$14,0)),'FY14 Clean'!BA$11:BA$22)),0)</f>
        <v>0</v>
      </c>
      <c r="BA19" s="105">
        <f t="array" ref="BA19">IFERROR(AVERAGE(IF(ISNUMBER(MATCH('FY14 Clean'!$A$11:$A$22,$C$2:$C$14,0)),'FY14 Clean'!BB$11:BB$22)),0)</f>
        <v>0</v>
      </c>
      <c r="BB19" s="104">
        <f t="array" ref="BB19">IFERROR(AVERAGE(IF(ISNUMBER(MATCH('FY14 Clean'!$A$11:$A$22,$C$2:$C$14,0)),'FY14 Clean'!BC$11:BC$22)),0)</f>
        <v>0</v>
      </c>
      <c r="BC19" s="105">
        <f t="array" ref="BC19">IFERROR(AVERAGE(IF(ISNUMBER(MATCH('FY14 Clean'!$A$11:$A$22,$C$2:$C$14,0)),'FY14 Clean'!BD$11:BD$22)),0)</f>
        <v>0</v>
      </c>
      <c r="BD19" s="104">
        <f t="array" ref="BD19">IFERROR(AVERAGE(IF(ISNUMBER(MATCH('FY14 Clean'!$A$11:$A$22,$C$2:$C$14,0)),'FY14 Clean'!BE$11:BE$22)),0)</f>
        <v>3811.4222222222224</v>
      </c>
      <c r="BE19" s="105">
        <f t="array" ref="BE19">IFERROR(AVERAGE(IF(ISNUMBER(MATCH('FY14 Clean'!$A$11:$A$22,$C$2:$C$14,0)),'FY14 Clean'!BF$11:BF$22)),0)</f>
        <v>0.1111111111111111</v>
      </c>
      <c r="BF19" s="104">
        <f t="array" ref="BF19">IFERROR(AVERAGE(IF(ISNUMBER(MATCH('FY14 Clean'!$A$11:$A$22,$C$2:$C$14,0)),'FY14 Clean'!BG$11:BG$22)),0)</f>
        <v>0</v>
      </c>
      <c r="BG19" s="105">
        <f t="array" ref="BG19">IFERROR(AVERAGE(IF(ISNUMBER(MATCH('FY14 Clean'!$A$11:$A$22,$C$2:$C$14,0)),'FY14 Clean'!BH$11:BH$22)),0)</f>
        <v>0</v>
      </c>
      <c r="BH19" s="104">
        <f t="array" ref="BH19">IFERROR(AVERAGE(IF(ISNUMBER(MATCH('FY14 Clean'!$A$11:$A$22,$C$2:$C$14,0)),'FY14 Clean'!BI$11:BI$22)),0)</f>
        <v>15851.222222222223</v>
      </c>
      <c r="BI19" s="105">
        <f t="array" ref="BI19">IFERROR(AVERAGE(IF(ISNUMBER(MATCH('FY14 Clean'!$A$11:$A$22,$C$2:$C$14,0)),'FY14 Clean'!BJ$11:BJ$22)),0)</f>
        <v>0.38777777777777778</v>
      </c>
      <c r="BJ19" s="104">
        <f t="array" ref="BJ19">IFERROR(AVERAGE(IF(ISNUMBER(MATCH('FY14 Clean'!$A$11:$A$22,$C$2:$C$14,0)),'FY14 Clean'!BK$11:BK$22)),0)</f>
        <v>1996</v>
      </c>
      <c r="BK19" s="105">
        <f t="array" ref="BK19">IFERROR(AVERAGE(IF(ISNUMBER(MATCH('FY14 Clean'!$A$11:$A$22,$C$2:$C$14,0)),'FY14 Clean'!BL$11:BL$22)),0)</f>
        <v>6.2222222222222227E-2</v>
      </c>
      <c r="BL19" s="104">
        <f t="array" ref="BL19">IFERROR(AVERAGE(IF(ISNUMBER(MATCH('FY14 Clean'!$A$11:$A$22,$C$2:$C$14,0)),'FY14 Clean'!BM$11:BM$22)),0)</f>
        <v>8176.7777777777774</v>
      </c>
      <c r="BM19" s="105">
        <f t="array" ref="BM19">IFERROR(AVERAGE(IF(ISNUMBER(MATCH('FY14 Clean'!$A$11:$A$22,$C$2:$C$14,0)),'FY14 Clean'!BN$11:BN$22)),0)</f>
        <v>0.20777777777777778</v>
      </c>
      <c r="BN19" s="104">
        <f t="array" ref="BN19">IFERROR(AVERAGE(IF(ISNUMBER(MATCH('FY14 Clean'!$A$11:$A$22,$C$2:$C$14,0)),'FY14 Clean'!BO$11:BO$22)),0)</f>
        <v>14634.888888888889</v>
      </c>
      <c r="BO19" s="105">
        <f t="array" ref="BO19">IFERROR(AVERAGE(IF(ISNUMBER(MATCH('FY14 Clean'!$A$11:$A$22,$C$2:$C$14,0)),'FY14 Clean'!BP$11:BP$22)),0)</f>
        <v>0.38444444444444442</v>
      </c>
      <c r="BP19" s="104">
        <f t="array" ref="BP19">IFERROR(AVERAGE(IF(ISNUMBER(MATCH('FY14 Clean'!$A$11:$A$22,$C$2:$C$14,0)),'FY14 Clean'!BQ$11:BQ$22)),0)</f>
        <v>12649.777777777777</v>
      </c>
      <c r="BQ19" s="105">
        <f t="array" ref="BQ19">IFERROR(AVERAGE(IF(ISNUMBER(MATCH('FY14 Clean'!$A$11:$A$22,$C$2:$C$14,0)),'FY14 Clean'!BR$11:BR$22)),0)</f>
        <v>0.35777777777777775</v>
      </c>
      <c r="BR19" s="104">
        <f t="array" ref="BR19">IFERROR(AVERAGE(IF(ISNUMBER(MATCH('FY14 Clean'!$A$11:$A$22,$C$2:$C$14,0)),'FY14 Clean'!BS$11:BS$22)),0)</f>
        <v>1149</v>
      </c>
      <c r="BS19" s="105">
        <f t="array" ref="BS19">IFERROR(AVERAGE(IF(ISNUMBER(MATCH('FY14 Clean'!$A$11:$A$22,$C$2:$C$14,0)),'FY14 Clean'!BT$11:BT$22)),0)</f>
        <v>3.1111111111111114E-2</v>
      </c>
      <c r="BT19" s="104">
        <f t="array" ref="BT19">IFERROR(AVERAGE(IF(ISNUMBER(MATCH('FY14 Clean'!$A$11:$A$22,$C$2:$C$14,0)),'FY14 Clean'!BU$11:BU$22)),0)</f>
        <v>1726.5555555555557</v>
      </c>
      <c r="BU19" s="105">
        <f t="array" ref="BU19">IFERROR(AVERAGE(IF(ISNUMBER(MATCH('FY14 Clean'!$A$11:$A$22,$C$2:$C$14,0)),'FY14 Clean'!BV$11:BV$22)),0)</f>
        <v>4.4444444444444446E-2</v>
      </c>
      <c r="BV19" s="104">
        <f t="array" ref="BV19">IFERROR(AVERAGE(IF(ISNUMBER(MATCH('FY14 Clean'!$A$11:$A$22,$C$2:$C$14,0)),'FY14 Clean'!BW$11:BW$22)),0)</f>
        <v>0</v>
      </c>
      <c r="BW19" s="105">
        <f t="array" ref="BW19">IFERROR(AVERAGE(IF(ISNUMBER(MATCH('FY14 Clean'!$A$11:$A$22,$C$2:$C$14,0)),'FY14 Clean'!BX$11:BX$22)),0)</f>
        <v>0</v>
      </c>
      <c r="BX19" s="104">
        <f t="array" ref="BX19">IFERROR(AVERAGE(IF(ISNUMBER(MATCH('FY14 Clean'!$A$11:$A$22,$C$2:$C$14,0)),'FY14 Clean'!BY$11:BY$22)),0)</f>
        <v>0</v>
      </c>
      <c r="BY19" s="105">
        <f t="array" ref="BY19">IFERROR(AVERAGE(IF(ISNUMBER(MATCH('FY14 Clean'!$A$11:$A$22,$C$2:$C$14,0)),'FY14 Clean'!BZ$11:BZ$22)),0)</f>
        <v>0</v>
      </c>
      <c r="BZ19" s="104">
        <f t="array" ref="BZ19">IFERROR(AVERAGE(IF(ISNUMBER(MATCH('FY14 Clean'!$A$11:$A$22,$C$2:$C$14,0)),'FY14 Clean'!CA$11:CA$22)),0)</f>
        <v>106227.84222222221</v>
      </c>
      <c r="CA19" s="107">
        <f t="array" ref="CA19">IFERROR(AVERAGE(IF(ISNUMBER(MATCH('FY14 Clean'!$A$11:$A$22,$C$2:$C$14,0)),'FY14 Clean'!CB$11:CB$22)),0)</f>
        <v>2.5066666666666668</v>
      </c>
    </row>
    <row r="20" spans="1:79" x14ac:dyDescent="0.3">
      <c r="A20" s="108" t="s">
        <v>467</v>
      </c>
      <c r="B20" s="109">
        <f t="array" ref="B20">IFERROR(AVERAGE(IF(ISNUMBER(MATCH('FY 15 Contracts'!$A$9:$A$21,'FTE Analysis'!$C$2:$C$14,0)),'FY 15 Contracts'!B9:B21)),0)</f>
        <v>14376.773000000001</v>
      </c>
      <c r="C20" s="110">
        <f t="array" ref="C20">IFERROR(AVERAGE(IF(ISNUMBER(MATCH('FY 15 Contracts'!$A$9:$A$21,'FTE Analysis'!$C$2:$C$14,0)),'FY 15 Contracts'!C9:C21)),0)</f>
        <v>0.26400000000000001</v>
      </c>
      <c r="D20" s="109">
        <f t="array" ref="D20">IFERROR(AVERAGE(IF(ISNUMBER(MATCH('FY 15 Contracts'!$A$9:$A$21,'FTE Analysis'!$C$2:$C$14,0)),'FY 15 Contracts'!D$9:D$21)),0)</f>
        <v>14238.558999999999</v>
      </c>
      <c r="E20" s="110">
        <f t="array" ref="E20">IFERROR(AVERAGE(IF(ISNUMBER(MATCH('FY 15 Contracts'!$A$9:$A$21,'FTE Analysis'!$C$2:$C$14,0)),'FY 15 Contracts'!E9:E21)),0)</f>
        <v>0.21599999999999997</v>
      </c>
      <c r="F20" s="109">
        <f t="array" ref="F20">IFERROR(AVERAGE(IF(ISNUMBER(MATCH('FY 15 Contracts'!$A$9:$A$21,'FTE Analysis'!$C$2:$C$14,0)),'FY 15 Contracts'!F9:F21)),0)</f>
        <v>10634.238000000001</v>
      </c>
      <c r="G20" s="110">
        <f t="array" ref="G20">IFERROR(AVERAGE(IF(ISNUMBER(MATCH('FY 15 Contracts'!$A$9:$A$21,'FTE Analysis'!$C$2:$C$14,0)),'FY 15 Contracts'!G9:G21)),0)</f>
        <v>0.22999999999999998</v>
      </c>
      <c r="H20" s="109">
        <f t="array" ref="H20">IFERROR(AVERAGE(IF(ISNUMBER(MATCH('FY 15 Contracts'!$A$9:$A$21,'FTE Analysis'!$C$2:$C$14,0)),'FY 15 Contracts'!H9:H21)),0)</f>
        <v>5239.09</v>
      </c>
      <c r="I20" s="110">
        <f t="array" ref="I20">IFERROR(AVERAGE(IF(ISNUMBER(MATCH('FY 15 Contracts'!$A$9:$A$21,'FTE Analysis'!$C$2:$C$14,0)),'FY 15 Contracts'!I9:I21)),0)</f>
        <v>0.11000000000000001</v>
      </c>
      <c r="J20" s="109">
        <f t="array" ref="J20">IFERROR(AVERAGE(IF(ISNUMBER(MATCH('FY 15 Contracts'!$A$9:$A$21,'FTE Analysis'!$C$2:$C$14,0)),'FY 15 Contracts'!J9:J21)),0)</f>
        <v>4076.8</v>
      </c>
      <c r="K20" s="110">
        <f t="array" ref="K20">IFERROR(AVERAGE(IF(ISNUMBER(MATCH('FY 15 Contracts'!$A$9:$A$21,'FTE Analysis'!$C$2:$C$14,0)),'FY 15 Contracts'!K9:K21)),0)</f>
        <v>8.1000000000000003E-2</v>
      </c>
      <c r="L20" s="109">
        <f t="array" ref="L20">IFERROR(AVERAGE(IF(ISNUMBER(MATCH('FY 15 Contracts'!$A$9:$A$21,'FTE Analysis'!$C$2:$C$14,0)),'FY 15 Contracts'!L9:L21)),0)</f>
        <v>0</v>
      </c>
      <c r="M20" s="110">
        <f t="array" ref="M20">IFERROR(AVERAGE(IF(ISNUMBER(MATCH('FY 15 Contracts'!$A$9:$A$21,'FTE Analysis'!$C$2:$C$14,0)),'FY 15 Contracts'!M9:M21)),0)</f>
        <v>0</v>
      </c>
      <c r="N20" s="109">
        <f t="array" ref="N20">IFERROR(AVERAGE(IF(ISNUMBER(MATCH('FY 15 Contracts'!$A$9:$A$21,'FTE Analysis'!$C$2:$C$14,0)),'FY 15 Contracts'!N9:N21)),0)</f>
        <v>0</v>
      </c>
      <c r="O20" s="110">
        <f t="array" ref="O20">IFERROR(AVERAGE(IF(ISNUMBER(MATCH('FY 15 Contracts'!$A$9:$A$21,'FTE Analysis'!$C$2:$C$14,0)),'FY 15 Contracts'!O9:O21)),0)</f>
        <v>0</v>
      </c>
      <c r="P20" s="109">
        <f t="array" ref="P20">IFERROR(AVERAGE(IF(ISNUMBER(MATCH('FY 15 Contracts'!$A$9:$A$21,'FTE Analysis'!$C$2:$C$14,0)),'FY 15 Contracts'!P9:P21)),0)</f>
        <v>0</v>
      </c>
      <c r="Q20" s="110">
        <f t="array" ref="Q20">IFERROR(AVERAGE(IF(ISNUMBER(MATCH('FY 15 Contracts'!$A$9:$A$21,'FTE Analysis'!$C$2:$C$14,0)),'FY 15 Contracts'!Q9:Q21)),0)</f>
        <v>0</v>
      </c>
      <c r="R20" s="109">
        <f t="array" ref="R20">IFERROR(AVERAGE(IF(ISNUMBER(MATCH('FY 15 Contracts'!$A$9:$A$21,'FTE Analysis'!$C$2:$C$14,0)),'FY 15 Contracts'!R9:R21)),0)</f>
        <v>0</v>
      </c>
      <c r="S20" s="110">
        <f t="array" ref="S20">IFERROR(AVERAGE(IF(ISNUMBER(MATCH('FY 15 Contracts'!$A$9:$A$21,'FTE Analysis'!$C$2:$C$14,0)),'FY 15 Contracts'!S9:S21)),0)</f>
        <v>0</v>
      </c>
      <c r="T20" s="109">
        <f t="array" ref="T20">IFERROR(AVERAGE(IF(ISNUMBER(MATCH('FY 15 Contracts'!$A$9:$A$21,'FTE Analysis'!$C$2:$C$14,0)),'FY 15 Contracts'!T9:T21)),0)</f>
        <v>0</v>
      </c>
      <c r="U20" s="110">
        <f t="array" ref="U20">IFERROR(AVERAGE(IF(ISNUMBER(MATCH('FY 15 Contracts'!$A$9:$A$21,'FTE Analysis'!$C$2:$C$14,0)),'FY 15 Contracts'!U9:U21)),0)</f>
        <v>0</v>
      </c>
      <c r="V20" s="109">
        <f t="array" ref="V20">IFERROR(AVERAGE(IF(ISNUMBER(MATCH('FY 15 Contracts'!$A$9:$A$21,'FTE Analysis'!$C$2:$C$14,0)),'FY 15 Contracts'!V9:V21)),0)</f>
        <v>0</v>
      </c>
      <c r="W20" s="110">
        <f t="array" ref="W20">IFERROR(AVERAGE(IF(ISNUMBER(MATCH('FY 15 Contracts'!$A$9:$A$21,'FTE Analysis'!$C$2:$C$14,0)),'FY 15 Contracts'!W9:W21)),0)</f>
        <v>0</v>
      </c>
      <c r="X20" s="109">
        <f t="array" ref="X20">IFERROR(AVERAGE(IF(ISNUMBER(MATCH('FY 15 Contracts'!$A$9:$A$21,'FTE Analysis'!$C$2:$C$14,0)),'FY 15 Contracts'!X9:X21)),0)</f>
        <v>0</v>
      </c>
      <c r="Y20" s="110">
        <f t="array" ref="Y20">IFERROR(AVERAGE(IF(ISNUMBER(MATCH('FY 15 Contracts'!$A$9:$A$21,'FTE Analysis'!$C$2:$C$14,0)),'FY 15 Contracts'!Y9:Y21)),0)</f>
        <v>0</v>
      </c>
      <c r="Z20" s="109">
        <f t="array" ref="Z20">IFERROR(AVERAGE(IF(ISNUMBER(MATCH('FY 15 Contracts'!$A$9:$A$21,'FTE Analysis'!$C$2:$C$14,0)),'FY 15 Contracts'!Z9:Z21)),0)</f>
        <v>0</v>
      </c>
      <c r="AA20" s="110">
        <f t="array" ref="AA20">IFERROR(AVERAGE(IF(ISNUMBER(MATCH('FY 15 Contracts'!$A$9:$A$21,'FTE Analysis'!$C$2:$C$14,0)),'FY 15 Contracts'!AA9:AA21)),0)</f>
        <v>0</v>
      </c>
      <c r="AB20" s="109">
        <f t="array" ref="AB20">IFERROR(AVERAGE(IF(ISNUMBER(MATCH('FY 15 Contracts'!$A$9:$A$21,'FTE Analysis'!$C$2:$C$14,0)),'FY 15 Contracts'!AB9:AB21)),0)</f>
        <v>0</v>
      </c>
      <c r="AC20" s="110">
        <f t="array" ref="AC20">IFERROR(AVERAGE(IF(ISNUMBER(MATCH('FY 15 Contracts'!$A$9:$A$21,'FTE Analysis'!$C$2:$C$14,0)),'FY 15 Contracts'!AC9:AC21)),0)</f>
        <v>0</v>
      </c>
      <c r="AD20" s="109">
        <f t="array" ref="AD20">IFERROR(AVERAGE(IF(ISNUMBER(MATCH('FY 15 Contracts'!$A$9:$A$21,'FTE Analysis'!$C$2:$C$14,0)),'FY 15 Contracts'!AD9:AD21)),0)</f>
        <v>0</v>
      </c>
      <c r="AE20" s="110">
        <f t="array" ref="AE20">IFERROR(AVERAGE(IF(ISNUMBER(MATCH('FY 15 Contracts'!$A$9:$A$21,'FTE Analysis'!$C$2:$C$14,0)),'FY 15 Contracts'!AE9:AE21)),0)</f>
        <v>0</v>
      </c>
      <c r="AF20" s="109">
        <f t="array" ref="AF20">IFERROR(AVERAGE(IF(ISNUMBER(MATCH('FY 15 Contracts'!$A$9:$A$21,'FTE Analysis'!$C$2:$C$14,0)),'FY 15 Contracts'!AF9:AF21)),0)</f>
        <v>504</v>
      </c>
      <c r="AG20" s="110">
        <f t="array" ref="AG20">IFERROR(AVERAGE(IF(ISNUMBER(MATCH('FY 15 Contracts'!$A$9:$A$21,'FTE Analysis'!$C$2:$C$14,0)),'FY 15 Contracts'!AG9:AG21)),0)</f>
        <v>1.4999999999999999E-2</v>
      </c>
      <c r="AH20" s="109">
        <f t="array" ref="AH20">IFERROR(AVERAGE(IF(ISNUMBER(MATCH('FY 15 Contracts'!$A$9:$A$21,'FTE Analysis'!$C$2:$C$14,0)),'FY 15 Contracts'!AH9:AH21)),0)</f>
        <v>0</v>
      </c>
      <c r="AI20" s="110">
        <f t="array" ref="AI20">IFERROR(AVERAGE(IF(ISNUMBER(MATCH('FY 15 Contracts'!$A$9:$A$21,'FTE Analysis'!$C$2:$C$14,0)),'FY 15 Contracts'!AI9:AI21)),0)</f>
        <v>0</v>
      </c>
      <c r="AJ20" s="109">
        <f t="array" ref="AJ20">IFERROR(AVERAGE(IF(ISNUMBER(MATCH('FY 15 Contracts'!$A$9:$A$21,'FTE Analysis'!$C$2:$C$14,0)),'FY 15 Contracts'!AJ9:AJ21)),0)</f>
        <v>0</v>
      </c>
      <c r="AK20" s="110">
        <f t="array" ref="AK20">IFERROR(AVERAGE(IF(ISNUMBER(MATCH('FY 15 Contracts'!$A$9:$A$21,'FTE Analysis'!$C$2:$C$14,0)),'FY 15 Contracts'!AK9:AK21)),0)</f>
        <v>0</v>
      </c>
      <c r="AL20" s="109">
        <f t="array" ref="AL20">IFERROR(AVERAGE(IF(ISNUMBER(MATCH('FY 15 Contracts'!$A$9:$A$21,'FTE Analysis'!$C$2:$C$14,0)),'FY 15 Contracts'!AL9:AL21)),0)</f>
        <v>0</v>
      </c>
      <c r="AM20" s="110">
        <f t="array" ref="AM20">IFERROR(AVERAGE(IF(ISNUMBER(MATCH('FY 15 Contracts'!$A$9:$A$21,'FTE Analysis'!$C$2:$C$14,0)),'FY 15 Contracts'!AM9:AM21)),0)</f>
        <v>0</v>
      </c>
      <c r="AN20" s="109">
        <f t="array" ref="AN20">IFERROR(AVERAGE(IF(ISNUMBER(MATCH('FY 15 Contracts'!$A$9:$A$21,'FTE Analysis'!$C$2:$C$14,0)),'FY 15 Contracts'!AN9:AN21)),0)</f>
        <v>0</v>
      </c>
      <c r="AO20" s="110">
        <f t="array" ref="AO20">IFERROR(AVERAGE(IF(ISNUMBER(MATCH('FY 15 Contracts'!$A$9:$A$21,'FTE Analysis'!$C$2:$C$14,0)),'FY 15 Contracts'!AO9:AO21)),0)</f>
        <v>0</v>
      </c>
      <c r="AP20" s="109">
        <f t="array" ref="AP20">IFERROR(AVERAGE(IF(ISNUMBER(MATCH('FY 15 Contracts'!$A$9:$A$21,'FTE Analysis'!$C$2:$C$14,0)),'FY 15 Contracts'!AP9:AP21)),0)</f>
        <v>0</v>
      </c>
      <c r="AQ20" s="110">
        <f t="array" ref="AQ20">IFERROR(AVERAGE(IF(ISNUMBER(MATCH('FY 15 Contracts'!$A$9:$A$21,'FTE Analysis'!$C$2:$C$14,0)),'FY 15 Contracts'!AQ9:AQ21)),0)</f>
        <v>0</v>
      </c>
      <c r="AR20" s="109">
        <f t="array" ref="AR20">IFERROR(AVERAGE(IF(ISNUMBER(MATCH('FY 15 Contracts'!$A$9:$A$21,'FTE Analysis'!$C$2:$C$14,0)),'FY 15 Contracts'!AR9:AR21)),0)</f>
        <v>0</v>
      </c>
      <c r="AS20" s="110">
        <f t="array" ref="AS20">IFERROR(AVERAGE(IF(ISNUMBER(MATCH('FY 15 Contracts'!$A$9:$A$21,'FTE Analysis'!$C$2:$C$14,0)),'FY 15 Contracts'!AS9:AS21)),0)</f>
        <v>0</v>
      </c>
      <c r="AT20" s="109">
        <f t="array" ref="AT20">IFERROR(AVERAGE(IF(ISNUMBER(MATCH('FY 15 Contracts'!$A$9:$A$21,'FTE Analysis'!$C$2:$C$14,0)),'FY 15 Contracts'!AT9:AT21)),0)</f>
        <v>0</v>
      </c>
      <c r="AU20" s="110">
        <f t="array" ref="AU20">IFERROR(AVERAGE(IF(ISNUMBER(MATCH('FY 15 Contracts'!$A$9:$A$21,'FTE Analysis'!$C$2:$C$14,0)),'FY 15 Contracts'!AU9:AU21)),0)</f>
        <v>0</v>
      </c>
      <c r="AV20" s="109">
        <f t="array" ref="AV20">IFERROR(AVERAGE(IF(ISNUMBER(MATCH('FY 15 Contracts'!$A$9:$A$21,'FTE Analysis'!$C$2:$C$14,0)),'FY 15 Contracts'!AV9:AV21)),0)</f>
        <v>0</v>
      </c>
      <c r="AW20" s="110">
        <f t="array" ref="AW20">IFERROR(AVERAGE(IF(ISNUMBER(MATCH('FY 15 Contracts'!$A$9:$A$21,'FTE Analysis'!$C$2:$C$14,0)),'FY 15 Contracts'!AW9:AW21)),0)</f>
        <v>0</v>
      </c>
      <c r="AX20" s="109">
        <f t="array" ref="AX20">IFERROR(AVERAGE(IF(ISNUMBER(MATCH('FY 15 Contracts'!$A$9:$A$21,'FTE Analysis'!$C$2:$C$14,0)),'FY 15 Contracts'!AX9:AX21)),0)</f>
        <v>0</v>
      </c>
      <c r="AY20" s="110">
        <f t="array" ref="AY20">IFERROR(AVERAGE(IF(ISNUMBER(MATCH('FY 15 Contracts'!$A$9:$A$21,'FTE Analysis'!$C$2:$C$14,0)),'FY 15 Contracts'!AY9:AY21)),0)</f>
        <v>0</v>
      </c>
      <c r="AZ20" s="109">
        <f t="array" ref="AZ20">IFERROR(AVERAGE(IF(ISNUMBER(MATCH('FY 15 Contracts'!$A$9:$A$21,'FTE Analysis'!$C$2:$C$14,0)),'FY 15 Contracts'!AZ9:AZ21)),0)</f>
        <v>0</v>
      </c>
      <c r="BA20" s="110">
        <f t="array" ref="BA20">IFERROR(AVERAGE(IF(ISNUMBER(MATCH('FY 15 Contracts'!$A$9:$A$21,'FTE Analysis'!$C$2:$C$14,0)),'FY 15 Contracts'!BA9:BA21)),0)</f>
        <v>0</v>
      </c>
      <c r="BB20" s="109">
        <f t="array" ref="BB20">IFERROR(AVERAGE(IF(ISNUMBER(MATCH('FY 15 Contracts'!$A$9:$A$21,'FTE Analysis'!$C$2:$C$14,0)),'FY 15 Contracts'!BB9:BB21)),0)</f>
        <v>0</v>
      </c>
      <c r="BC20" s="110">
        <f t="array" ref="BC20">IFERROR(AVERAGE(IF(ISNUMBER(MATCH('FY 15 Contracts'!$A$9:$A$21,'FTE Analysis'!$C$2:$C$14,0)),'FY 15 Contracts'!BC9:BC21)),0)</f>
        <v>0</v>
      </c>
      <c r="BD20" s="109">
        <f t="array" ref="BD20">IFERROR(AVERAGE(IF(ISNUMBER(MATCH('FY 15 Contracts'!$A$9:$A$21,'FTE Analysis'!$C$2:$C$14,0)),'FY 15 Contracts'!BD9:BD21)),0)</f>
        <v>2568.2310000000002</v>
      </c>
      <c r="BE20" s="110">
        <f t="array" ref="BE20">IFERROR(AVERAGE(IF(ISNUMBER(MATCH('FY 15 Contracts'!$A$9:$A$21,'FTE Analysis'!$C$2:$C$14,0)),'FY 15 Contracts'!BE9:BE21)),0)</f>
        <v>0.1</v>
      </c>
      <c r="BF20" s="109">
        <f t="array" ref="BF20">IFERROR(AVERAGE(IF(ISNUMBER(MATCH('FY 15 Contracts'!$A$9:$A$21,'FTE Analysis'!$C$2:$C$14,0)),'FY 15 Contracts'!BF9:BF21)),0)</f>
        <v>0</v>
      </c>
      <c r="BG20" s="110">
        <f t="array" ref="BG20">IFERROR(AVERAGE(IF(ISNUMBER(MATCH('FY 15 Contracts'!$A$9:$A$21,'FTE Analysis'!$C$2:$C$14,0)),'FY 15 Contracts'!BG9:BG21)),0)</f>
        <v>0</v>
      </c>
      <c r="BH20" s="109">
        <f t="array" ref="BH20">IFERROR(AVERAGE(IF(ISNUMBER(MATCH('FY 15 Contracts'!$A$9:$A$21,'FTE Analysis'!$C$2:$C$14,0)),'FY 15 Contracts'!BH9:BH21)),0)</f>
        <v>10941.76</v>
      </c>
      <c r="BI20" s="110">
        <f t="array" ref="BI20">IFERROR(AVERAGE(IF(ISNUMBER(MATCH('FY 15 Contracts'!$A$9:$A$21,'FTE Analysis'!$C$2:$C$14,0)),'FY 15 Contracts'!BI9:BI21)),0)</f>
        <v>0.3</v>
      </c>
      <c r="BJ20" s="109">
        <f t="array" ref="BJ20">IFERROR(AVERAGE(IF(ISNUMBER(MATCH('FY 15 Contracts'!$A$9:$A$21,'FTE Analysis'!$C$2:$C$14,0)),'FY 15 Contracts'!BJ9:BJ21)),0)</f>
        <v>7359.723</v>
      </c>
      <c r="BK20" s="110">
        <f t="array" ref="BK20">IFERROR(AVERAGE(IF(ISNUMBER(MATCH('FY 15 Contracts'!$A$9:$A$21,'FTE Analysis'!$C$2:$C$14,0)),'FY 15 Contracts'!BK9:BK21)),0)</f>
        <v>0.18</v>
      </c>
      <c r="BL20" s="109">
        <f t="array" ref="BL20">IFERROR(AVERAGE(IF(ISNUMBER(MATCH('FY 15 Contracts'!$A$9:$A$21,'FTE Analysis'!$C$2:$C$14,0)),'FY 15 Contracts'!BL9:BL21)),0)</f>
        <v>8407.2999999999993</v>
      </c>
      <c r="BM20" s="110">
        <f t="array" ref="BM20">IFERROR(AVERAGE(IF(ISNUMBER(MATCH('FY 15 Contracts'!$A$9:$A$21,'FTE Analysis'!$C$2:$C$14,0)),'FY 15 Contracts'!BM9:BM21)),0)</f>
        <v>0.23899999999999996</v>
      </c>
      <c r="BN20" s="109">
        <f t="array" ref="BN20">IFERROR(AVERAGE(IF(ISNUMBER(MATCH('FY 15 Contracts'!$A$9:$A$21,'FTE Analysis'!$C$2:$C$14,0)),'FY 15 Contracts'!BN9:BN21)),0)</f>
        <v>8980.4350000000013</v>
      </c>
      <c r="BO20" s="110">
        <f t="array" ref="BO20">IFERROR(AVERAGE(IF(ISNUMBER(MATCH('FY 15 Contracts'!$A$9:$A$21,'FTE Analysis'!$C$2:$C$14,0)),'FY 15 Contracts'!BO9:BO21)),0)</f>
        <v>0.311</v>
      </c>
      <c r="BP20" s="109">
        <f t="array" ref="BP20">IFERROR(AVERAGE(IF(ISNUMBER(MATCH('FY 15 Contracts'!$A$9:$A$21,'FTE Analysis'!$C$2:$C$14,0)),'FY 15 Contracts'!BP9:BP21)),0)</f>
        <v>9086.0830000000005</v>
      </c>
      <c r="BQ20" s="110">
        <f t="array" ref="BQ20">IFERROR(AVERAGE(IF(ISNUMBER(MATCH('FY 15 Contracts'!$A$9:$A$21,'FTE Analysis'!$C$2:$C$14,0)),'FY 15 Contracts'!BQ9:BQ21)),0)</f>
        <v>0.34900000000000003</v>
      </c>
      <c r="BR20" s="109">
        <f t="array" ref="BR20">IFERROR(AVERAGE(IF(ISNUMBER(MATCH('FY 15 Contracts'!$A$9:$A$21,'FTE Analysis'!$C$2:$C$14,0)),'FY 15 Contracts'!BR9:BR21)),0)</f>
        <v>2741.2059999999997</v>
      </c>
      <c r="BS20" s="110">
        <f t="array" ref="BS20">IFERROR(AVERAGE(IF(ISNUMBER(MATCH('FY 15 Contracts'!$A$9:$A$21,'FTE Analysis'!$C$2:$C$14,0)),'FY 15 Contracts'!BS9:BS21)),0)</f>
        <v>5.5000000000000007E-2</v>
      </c>
      <c r="BT20" s="109">
        <f t="array" ref="BT20">IFERROR(AVERAGE(IF(ISNUMBER(MATCH('FY 15 Contracts'!$A$9:$A$21,'FTE Analysis'!$C$2:$C$14,0)),'FY 15 Contracts'!BT9:BT21)),0)</f>
        <v>1979.2360000000001</v>
      </c>
      <c r="BU20" s="110">
        <f t="array" ref="BU20">IFERROR(AVERAGE(IF(ISNUMBER(MATCH('FY 15 Contracts'!$A$9:$A$21,'FTE Analysis'!$C$2:$C$14,0)),'FY 15 Contracts'!BU9:BU21)),0)</f>
        <v>6.0000000000000012E-2</v>
      </c>
      <c r="BV20" s="109">
        <f t="array" ref="BV20">IFERROR(AVERAGE(IF(ISNUMBER(MATCH('FY 15 Contracts'!$A$9:$A$21,'FTE Analysis'!$C$2:$C$14,0)),'FY 15 Contracts'!BV9:BV21)),0)</f>
        <v>0</v>
      </c>
      <c r="BW20" s="110">
        <f t="array" ref="BW20">IFERROR(AVERAGE(IF(ISNUMBER(MATCH('FY 15 Contracts'!$A$9:$A$21,'FTE Analysis'!$C$2:$C$14,0)),'FY 15 Contracts'!BW9:BW21)),0)</f>
        <v>0</v>
      </c>
      <c r="BX20" s="109">
        <f t="array" ref="BX20">IFERROR(AVERAGE(IF(ISNUMBER(MATCH('FY 15 Contracts'!$A$9:$A$21,'FTE Analysis'!$C$2:$C$14,0)),'FY 15 Contracts'!BX9:BX21)),0)</f>
        <v>0</v>
      </c>
      <c r="BY20" s="110">
        <f t="array" ref="BY20">IFERROR(AVERAGE(IF(ISNUMBER(MATCH('FY 15 Contracts'!$A$9:$A$21,'FTE Analysis'!$C$2:$C$14,0)),'FY 15 Contracts'!BY9:BY21)),0)</f>
        <v>0</v>
      </c>
      <c r="BZ20" s="109">
        <f t="array" ref="BZ20">IFERROR(AVERAGE(IF(ISNUMBER(MATCH('FY 15 Contracts'!$A$9:$A$21,'FTE Analysis'!$C$2:$C$14,0)),'FY 15 Contracts'!BZ9:BZ21)),0)</f>
        <v>101133.43400000001</v>
      </c>
      <c r="CA20" s="111">
        <f t="array" ref="CA20">IFERROR(AVERAGE(IF(ISNUMBER(MATCH('FY 15 Contracts'!$A$9:$A$21,'FTE Analysis'!$C$2:$C$14,0)),'FY 15 Contracts'!CA9:CA21)),0)</f>
        <v>2.5100000000000002</v>
      </c>
    </row>
    <row r="21" spans="1:79" x14ac:dyDescent="0.3">
      <c r="A21" s="108" t="s">
        <v>468</v>
      </c>
      <c r="B21" s="104">
        <f t="array" ref="B21">IFERROR(AVERAGE(IF(ISNUMBER(MATCH('FY14 Clean'!$A$11:$A$22,$G$2:$G$14,0)),'FY14 Clean'!C11:C22)),0)</f>
        <v>17583.666666666668</v>
      </c>
      <c r="C21" s="105">
        <f t="array" ref="C21">IFERROR(AVERAGE(IF(ISNUMBER(MATCH('FY14 Clean'!$A$11:$A$22,$G$2:$G$14,0)),'FY14 Clean'!D11:D22)),0)</f>
        <v>0.3666666666666667</v>
      </c>
      <c r="D21" s="104">
        <f t="array" ref="D21">IFERROR(AVERAGE(IF(ISNUMBER(MATCH('FY14 Clean'!$A$11:$A$22,$G$2:$G$14,0)),'FY14 Clean'!E$11:E$22)),0)</f>
        <v>12050.666666666666</v>
      </c>
      <c r="E21" s="105">
        <f t="array" ref="E21">IFERROR(AVERAGE(IF(ISNUMBER(MATCH('FY14 Clean'!$A$11:$A$22,$G$2:$G$14,0)),'FY14 Clean'!F11:F22)),0)</f>
        <v>0.25</v>
      </c>
      <c r="F21" s="104">
        <f t="array" ref="F21">IFERROR(AVERAGE(IF(ISNUMBER(MATCH('FY14 Clean'!$A$11:$A$22,$G$2:$G$14,0)),'FY14 Clean'!G11:G22)),0)</f>
        <v>0</v>
      </c>
      <c r="G21" s="105">
        <f t="array" ref="G21">IFERROR(AVERAGE(IF(ISNUMBER(MATCH('FY14 Clean'!$A$11:$A$22,$G$2:$G$14,0)),'FY14 Clean'!H11:H22)),0)</f>
        <v>0</v>
      </c>
      <c r="H21" s="104">
        <f t="array" ref="H21">IFERROR(AVERAGE(IF(ISNUMBER(MATCH('FY14 Clean'!$A$11:$A$22,$G$2:$G$14,0)),'FY14 Clean'!I11:I22)),0)</f>
        <v>0</v>
      </c>
      <c r="I21" s="105">
        <f t="array" ref="I21">IFERROR(AVERAGE(IF(ISNUMBER(MATCH('FY14 Clean'!$A$11:$A$22,$G$2:$G$14,0)),'FY14 Clean'!J11:J22)),0)</f>
        <v>0</v>
      </c>
      <c r="J21" s="104">
        <f t="array" ref="J21">IFERROR(AVERAGE(IF(ISNUMBER(MATCH('FY14 Clean'!$A$11:$A$22,$G$2:$G$14,0)),'FY14 Clean'!K11:K22)),0)</f>
        <v>0</v>
      </c>
      <c r="K21" s="105">
        <f t="array" ref="K21">IFERROR(AVERAGE(IF(ISNUMBER(MATCH('FY14 Clean'!$A$11:$A$22,$G$2:$G$14,0)),'FY14 Clean'!L11:L22)),0)</f>
        <v>0</v>
      </c>
      <c r="L21" s="104">
        <f t="array" ref="L21">IFERROR(AVERAGE(IF(ISNUMBER(MATCH('FY14 Clean'!$A$11:$A$22,$G$2:$G$14,0)),'FY14 Clean'!M11:M22)),0)</f>
        <v>0</v>
      </c>
      <c r="M21" s="105">
        <f t="array" ref="M21">IFERROR(AVERAGE(IF(ISNUMBER(MATCH('FY14 Clean'!$A$11:$A$22,$G$2:$G$14,0)),'FY14 Clean'!N11:N22)),0)</f>
        <v>0</v>
      </c>
      <c r="N21" s="104">
        <f t="array" ref="N21">IFERROR(AVERAGE(IF(ISNUMBER(MATCH('FY14 Clean'!$A$11:$A$22,$G$2:$G$14,0)),'FY14 Clean'!O11:O22)),0)</f>
        <v>0</v>
      </c>
      <c r="O21" s="105">
        <f t="array" ref="O21">IFERROR(AVERAGE(IF(ISNUMBER(MATCH('FY14 Clean'!$A$11:$A$22,$G$2:$G$14,0)),'FY14 Clean'!P11:P22)),0)</f>
        <v>0</v>
      </c>
      <c r="P21" s="104">
        <f t="array" ref="P21">IFERROR(AVERAGE(IF(ISNUMBER(MATCH('FY14 Clean'!$A$11:$A$22,$G$2:$G$14,0)),'FY14 Clean'!Q11:Q22)),0)</f>
        <v>0</v>
      </c>
      <c r="Q21" s="105">
        <f t="array" ref="Q21">IFERROR(AVERAGE(IF(ISNUMBER(MATCH('FY14 Clean'!$A$11:$A$22,$G$2:$G$14,0)),'FY14 Clean'!R11:R22)),0)</f>
        <v>0</v>
      </c>
      <c r="R21" s="104">
        <f t="array" ref="R21">IFERROR(AVERAGE(IF(ISNUMBER(MATCH('FY14 Clean'!$A$11:$A$22,$G$2:$G$14,0)),'FY14 Clean'!S11:S22)),0)</f>
        <v>0</v>
      </c>
      <c r="S21" s="105">
        <f t="array" ref="S21">IFERROR(AVERAGE(IF(ISNUMBER(MATCH('FY14 Clean'!$A$11:$A$22,$G$2:$G$14,0)),'FY14 Clean'!T11:T22)),0)</f>
        <v>0</v>
      </c>
      <c r="T21" s="104">
        <f t="array" ref="T21">IFERROR(AVERAGE(IF(ISNUMBER(MATCH('FY14 Clean'!$A$11:$A$22,$G$2:$G$14,0)),'FY14 Clean'!U11:U22)),0)</f>
        <v>0</v>
      </c>
      <c r="U21" s="105">
        <f t="array" ref="U21">IFERROR(AVERAGE(IF(ISNUMBER(MATCH('FY14 Clean'!$A$11:$A$22,$G$2:$G$14,0)),'FY14 Clean'!V11:V22)),0)</f>
        <v>0</v>
      </c>
      <c r="V21" s="104">
        <f t="array" ref="V21">IFERROR(AVERAGE(IF(ISNUMBER(MATCH('FY14 Clean'!$A$11:$A$22,$G$2:$G$14,0)),'FY14 Clean'!W11:W22)),0)</f>
        <v>0</v>
      </c>
      <c r="W21" s="105">
        <f t="array" ref="W21">IFERROR(AVERAGE(IF(ISNUMBER(MATCH('FY14 Clean'!$A$11:$A$22,$G$2:$G$14,0)),'FY14 Clean'!X11:X22)),0)</f>
        <v>0</v>
      </c>
      <c r="X21" s="104">
        <f t="array" ref="X21">IFERROR(AVERAGE(IF(ISNUMBER(MATCH('FY14 Clean'!$A$11:$A$22,$G$2:$G$14,0)),'FY14 Clean'!Y11:Y22)),0)</f>
        <v>0</v>
      </c>
      <c r="Y21" s="105">
        <f t="array" ref="Y21">IFERROR(AVERAGE(IF(ISNUMBER(MATCH('FY14 Clean'!$A$11:$A$22,$G$2:$G$14,0)),'FY14 Clean'!Z11:Z22)),0)</f>
        <v>0</v>
      </c>
      <c r="Z21" s="104">
        <f t="array" ref="Z21">IFERROR(AVERAGE(IF(ISNUMBER(MATCH('FY14 Clean'!$A$11:$A$22,$G$2:$G$14,0)),'FY14 Clean'!AA11:AA22)),0)</f>
        <v>0</v>
      </c>
      <c r="AA21" s="105">
        <f t="array" ref="AA21">IFERROR(AVERAGE(IF(ISNUMBER(MATCH('FY14 Clean'!$A$11:$A$22,$G$2:$G$14,0)),'FY14 Clean'!AB11:AB22)),0)</f>
        <v>0</v>
      </c>
      <c r="AB21" s="104">
        <f t="array" ref="AB21">IFERROR(AVERAGE(IF(ISNUMBER(MATCH('FY14 Clean'!$A$11:$A$22,$G$2:$G$14,0)),'FY14 Clean'!AC11:AC22)),0)</f>
        <v>0</v>
      </c>
      <c r="AC21" s="105">
        <f t="array" ref="AC21">IFERROR(AVERAGE(IF(ISNUMBER(MATCH('FY14 Clean'!$A$11:$A$22,$G$2:$G$14,0)),'FY14 Clean'!AD11:AD22)),0)</f>
        <v>0</v>
      </c>
      <c r="AD21" s="104">
        <f t="array" ref="AD21">IFERROR(AVERAGE(IF(ISNUMBER(MATCH('FY14 Clean'!$A$11:$A$22,$G$2:$G$14,0)),'FY14 Clean'!AE11:AE22)),0)</f>
        <v>0</v>
      </c>
      <c r="AE21" s="105">
        <f t="array" ref="AE21">IFERROR(AVERAGE(IF(ISNUMBER(MATCH('FY14 Clean'!$A$11:$A$22,$G$2:$G$14,0)),'FY14 Clean'!AF11:AF22)),0)</f>
        <v>0</v>
      </c>
      <c r="AF21" s="104">
        <f t="array" ref="AF21">IFERROR(AVERAGE(IF(ISNUMBER(MATCH('FY14 Clean'!$A$11:$A$22,$G$2:$G$14,0)),'FY14 Clean'!AG11:AG22)),0)</f>
        <v>0</v>
      </c>
      <c r="AG21" s="105">
        <f t="array" ref="AG21">IFERROR(AVERAGE(IF(ISNUMBER(MATCH('FY14 Clean'!$A$11:$A$22,$G$2:$G$14,0)),'FY14 Clean'!AH11:AH22)),0)</f>
        <v>0</v>
      </c>
      <c r="AH21" s="104">
        <f t="array" ref="AH21">IFERROR(AVERAGE(IF(ISNUMBER(MATCH('FY14 Clean'!$A$11:$A$22,$G$2:$G$14,0)),'FY14 Clean'!AI11:AI22)),0)</f>
        <v>0</v>
      </c>
      <c r="AI21" s="105">
        <f t="array" ref="AI21">IFERROR(AVERAGE(IF(ISNUMBER(MATCH('FY14 Clean'!$A$11:$A$22,$G$2:$G$14,0)),'FY14 Clean'!AJ11:AJ22)),0)</f>
        <v>0</v>
      </c>
      <c r="AJ21" s="104">
        <f t="array" ref="AJ21">IFERROR(AVERAGE(IF(ISNUMBER(MATCH('FY14 Clean'!$A$11:$A$22,$G$2:$G$14,0)),'FY14 Clean'!AK11:AK22)),0)</f>
        <v>0</v>
      </c>
      <c r="AK21" s="105">
        <f t="array" ref="AK21">IFERROR(AVERAGE(IF(ISNUMBER(MATCH('FY14 Clean'!$A$11:$A$22,$G$2:$G$14,0)),'FY14 Clean'!AL11:AL22)),0)</f>
        <v>0</v>
      </c>
      <c r="AL21" s="104">
        <f t="array" ref="AL21">IFERROR(AVERAGE(IF(ISNUMBER(MATCH('FY14 Clean'!$A$11:$A$22,$G$2:$G$14,0)),'FY14 Clean'!AM11:AM22)),0)</f>
        <v>0</v>
      </c>
      <c r="AM21" s="105">
        <f t="array" ref="AM21">IFERROR(AVERAGE(IF(ISNUMBER(MATCH('FY14 Clean'!$A$11:$A$22,$G$2:$G$14,0)),'FY14 Clean'!AN11:AN22)),0)</f>
        <v>0</v>
      </c>
      <c r="AN21" s="104">
        <f t="array" ref="AN21">IFERROR(AVERAGE(IF(ISNUMBER(MATCH('FY14 Clean'!$A$11:$A$22,$G$2:$G$14,0)),'FY14 Clean'!AO11:AO22)),0)</f>
        <v>0</v>
      </c>
      <c r="AO21" s="105">
        <f t="array" ref="AO21">IFERROR(AVERAGE(IF(ISNUMBER(MATCH('FY14 Clean'!$A$11:$A$22,$G$2:$G$14,0)),'FY14 Clean'!AP11:AP22)),0)</f>
        <v>0</v>
      </c>
      <c r="AP21" s="104">
        <f t="array" ref="AP21">IFERROR(AVERAGE(IF(ISNUMBER(MATCH('FY14 Clean'!$A$11:$A$22,$G$2:$G$14,0)),'FY14 Clean'!AQ11:AQ22)),0)</f>
        <v>0</v>
      </c>
      <c r="AQ21" s="105">
        <f t="array" ref="AQ21">IFERROR(AVERAGE(IF(ISNUMBER(MATCH('FY14 Clean'!$A$11:$A$22,$G$2:$G$14,0)),'FY14 Clean'!AR11:AR22)),0)</f>
        <v>0</v>
      </c>
      <c r="AR21" s="104">
        <f t="array" ref="AR21">IFERROR(AVERAGE(IF(ISNUMBER(MATCH('FY14 Clean'!$A$11:$A$22,$G$2:$G$14,0)),'FY14 Clean'!AS11:AS22)),0)</f>
        <v>0</v>
      </c>
      <c r="AS21" s="105">
        <f t="array" ref="AS21">IFERROR(AVERAGE(IF(ISNUMBER(MATCH('FY14 Clean'!$A$11:$A$22,$G$2:$G$14,0)),'FY14 Clean'!AT11:AT22)),0)</f>
        <v>0</v>
      </c>
      <c r="AT21" s="104">
        <f t="array" ref="AT21">IFERROR(AVERAGE(IF(ISNUMBER(MATCH('FY14 Clean'!$A$11:$A$22,$G$2:$G$14,0)),'FY14 Clean'!AU11:AU22)),0)</f>
        <v>0</v>
      </c>
      <c r="AU21" s="105">
        <f t="array" ref="AU21">IFERROR(AVERAGE(IF(ISNUMBER(MATCH('FY14 Clean'!$A$11:$A$22,$G$2:$G$14,0)),'FY14 Clean'!AV11:AV22)),0)</f>
        <v>0</v>
      </c>
      <c r="AV21" s="104">
        <f t="array" ref="AV21">IFERROR(AVERAGE(IF(ISNUMBER(MATCH('FY14 Clean'!$A$11:$A$22,$G$2:$G$14,0)),'FY14 Clean'!AW11:AW22)),0)</f>
        <v>0</v>
      </c>
      <c r="AW21" s="105">
        <f t="array" ref="AW21">IFERROR(AVERAGE(IF(ISNUMBER(MATCH('FY14 Clean'!$A$11:$A$22,$G$2:$G$14,0)),'FY14 Clean'!AX11:AX22)),0)</f>
        <v>0</v>
      </c>
      <c r="AX21" s="104">
        <f t="array" ref="AX21">IFERROR(AVERAGE(IF(ISNUMBER(MATCH('FY14 Clean'!$A$11:$A$22,$G$2:$G$14,0)),'FY14 Clean'!AY11:AY22)),0)</f>
        <v>0</v>
      </c>
      <c r="AY21" s="105">
        <f t="array" ref="AY21">IFERROR(AVERAGE(IF(ISNUMBER(MATCH('FY14 Clean'!$A$11:$A$22,$G$2:$G$14,0)),'FY14 Clean'!AZ11:AZ22)),0)</f>
        <v>0</v>
      </c>
      <c r="AZ21" s="104">
        <f t="array" ref="AZ21">IFERROR(AVERAGE(IF(ISNUMBER(MATCH('FY14 Clean'!$A$11:$A$22,$G$2:$G$14,0)),'FY14 Clean'!BA11:BA22)),0)</f>
        <v>0</v>
      </c>
      <c r="BA21" s="105">
        <f t="array" ref="BA21">IFERROR(AVERAGE(IF(ISNUMBER(MATCH('FY14 Clean'!$A$11:$A$22,$G$2:$G$14,0)),'FY14 Clean'!BB11:BB22)),0)</f>
        <v>0</v>
      </c>
      <c r="BB21" s="104">
        <f t="array" ref="BB21">IFERROR(AVERAGE(IF(ISNUMBER(MATCH('FY14 Clean'!$A$11:$A$22,$G$2:$G$14,0)),'FY14 Clean'!BC11:BC22)),0)</f>
        <v>0</v>
      </c>
      <c r="BC21" s="105">
        <f t="array" ref="BC21">IFERROR(AVERAGE(IF(ISNUMBER(MATCH('FY14 Clean'!$A$11:$A$22,$G$2:$G$14,0)),'FY14 Clean'!BD11:BD22)),0)</f>
        <v>0</v>
      </c>
      <c r="BD21" s="104">
        <f t="array" ref="BD21">IFERROR(AVERAGE(IF(ISNUMBER(MATCH('FY14 Clean'!$A$11:$A$22,$G$2:$G$14,0)),'FY14 Clean'!BE11:BE22)),0)</f>
        <v>0</v>
      </c>
      <c r="BE21" s="105">
        <f t="array" ref="BE21">IFERROR(AVERAGE(IF(ISNUMBER(MATCH('FY14 Clean'!$A$11:$A$22,$G$2:$G$14,0)),'FY14 Clean'!BF11:BF22)),0)</f>
        <v>0</v>
      </c>
      <c r="BF21" s="104">
        <f t="array" ref="BF21">IFERROR(AVERAGE(IF(ISNUMBER(MATCH('FY14 Clean'!$A$11:$A$22,$G$2:$G$14,0)),'FY14 Clean'!BG11:BG22)),0)</f>
        <v>0</v>
      </c>
      <c r="BG21" s="105">
        <f t="array" ref="BG21">IFERROR(AVERAGE(IF(ISNUMBER(MATCH('FY14 Clean'!$A$11:$A$22,$G$2:$G$14,0)),'FY14 Clean'!BH11:BH22)),0)</f>
        <v>0</v>
      </c>
      <c r="BH21" s="104">
        <f t="array" ref="BH21">IFERROR(AVERAGE(IF(ISNUMBER(MATCH('FY14 Clean'!$A$11:$A$22,$G$2:$G$14,0)),'FY14 Clean'!BI11:BI22)),0)</f>
        <v>6317.333333333333</v>
      </c>
      <c r="BI21" s="105">
        <f t="array" ref="BI21">IFERROR(AVERAGE(IF(ISNUMBER(MATCH('FY14 Clean'!$A$11:$A$22,$G$2:$G$14,0)),'FY14 Clean'!BJ11:BJ22)),0)</f>
        <v>0.15333333333333335</v>
      </c>
      <c r="BJ21" s="104">
        <f t="array" ref="BJ21">IFERROR(AVERAGE(IF(ISNUMBER(MATCH('FY14 Clean'!$A$11:$A$22,$G$2:$G$14,0)),'FY14 Clean'!BK11:BK22)),0)</f>
        <v>5988</v>
      </c>
      <c r="BK21" s="105">
        <f t="array" ref="BK21">IFERROR(AVERAGE(IF(ISNUMBER(MATCH('FY14 Clean'!$A$11:$A$22,$G$2:$G$14,0)),'FY14 Clean'!BL11:BL22)),0)</f>
        <v>0.18666666666666668</v>
      </c>
      <c r="BL21" s="104">
        <f t="array" ref="BL21">IFERROR(AVERAGE(IF(ISNUMBER(MATCH('FY14 Clean'!$A$11:$A$22,$G$2:$G$14,0)),'FY14 Clean'!BM11:BM22)),0)</f>
        <v>12222.666666666666</v>
      </c>
      <c r="BM21" s="105">
        <f t="array" ref="BM21">IFERROR(AVERAGE(IF(ISNUMBER(MATCH('FY14 Clean'!$A$11:$A$22,$G$2:$G$14,0)),'FY14 Clean'!BN11:BN22)),0)</f>
        <v>0.30666666666666664</v>
      </c>
      <c r="BN21" s="104">
        <f t="array" ref="BN21">IFERROR(AVERAGE(IF(ISNUMBER(MATCH('FY14 Clean'!$A$11:$A$22,$G$2:$G$14,0)),'FY14 Clean'!BO11:BO22)),0)</f>
        <v>57317</v>
      </c>
      <c r="BO21" s="105">
        <f t="array" ref="BO21">IFERROR(AVERAGE(IF(ISNUMBER(MATCH('FY14 Clean'!$A$11:$A$22,$G$2:$G$14,0)),'FY14 Clean'!BP11:BP22)),0)</f>
        <v>1.5833333333333333</v>
      </c>
      <c r="BP21" s="104">
        <f t="array" ref="BP21">IFERROR(AVERAGE(IF(ISNUMBER(MATCH('FY14 Clean'!$A$11:$A$22,$G$2:$G$14,0)),'FY14 Clean'!BQ11:BQ22)),0)</f>
        <v>5158.666666666667</v>
      </c>
      <c r="BQ21" s="105">
        <f t="array" ref="BQ21">IFERROR(AVERAGE(IF(ISNUMBER(MATCH('FY14 Clean'!$A$11:$A$22,$G$2:$G$14,0)),'FY14 Clean'!BR11:BR22)),0)</f>
        <v>0.21666666666666667</v>
      </c>
      <c r="BR21" s="104">
        <f t="array" ref="BR21">IFERROR(AVERAGE(IF(ISNUMBER(MATCH('FY14 Clean'!$A$11:$A$22,$G$2:$G$14,0)),'FY14 Clean'!BS11:BS22)),0)</f>
        <v>2617</v>
      </c>
      <c r="BS21" s="105">
        <f t="array" ref="BS21">IFERROR(AVERAGE(IF(ISNUMBER(MATCH('FY14 Clean'!$A$11:$A$22,$G$2:$G$14,0)),'FY14 Clean'!BT11:BT22)),0)</f>
        <v>8.3333333333333329E-2</v>
      </c>
      <c r="BT21" s="104">
        <f t="array" ref="BT21">IFERROR(AVERAGE(IF(ISNUMBER(MATCH('FY14 Clean'!$A$11:$A$22,$G$2:$G$14,0)),'FY14 Clean'!BU11:BU22)),0)</f>
        <v>0</v>
      </c>
      <c r="BU21" s="105">
        <f t="array" ref="BU21">IFERROR(AVERAGE(IF(ISNUMBER(MATCH('FY14 Clean'!$A$11:$A$22,$G$2:$G$14,0)),'FY14 Clean'!BV11:BV22)),0)</f>
        <v>0</v>
      </c>
      <c r="BV21" s="104">
        <f t="array" ref="BV21">IFERROR(AVERAGE(IF(ISNUMBER(MATCH('FY14 Clean'!$A$11:$A$22,$G$2:$G$14,0)),'FY14 Clean'!BW11:BW22)),0)</f>
        <v>0</v>
      </c>
      <c r="BW21" s="105">
        <f t="array" ref="BW21">IFERROR(AVERAGE(IF(ISNUMBER(MATCH('FY14 Clean'!$A$11:$A$22,$G$2:$G$14,0)),'FY14 Clean'!BX11:BX22)),0)</f>
        <v>0</v>
      </c>
      <c r="BX21" s="104">
        <f t="array" ref="BX21">IFERROR(AVERAGE(IF(ISNUMBER(MATCH('FY14 Clean'!$A$11:$A$22,$G$2:$G$14,0)),'FY14 Clean'!BY11:BY22)),0)</f>
        <v>0</v>
      </c>
      <c r="BY21" s="105">
        <f t="array" ref="BY21">IFERROR(AVERAGE(IF(ISNUMBER(MATCH('FY14 Clean'!$A$11:$A$22,$G$2:$G$14,0)),'FY14 Clean'!BZ11:BZ22)),0)</f>
        <v>0</v>
      </c>
      <c r="BZ21" s="104">
        <f t="array" ref="BZ21">IFERROR(AVERAGE(IF(ISNUMBER(MATCH('FY14 Clean'!$A$11:$A$22,$G$2:$G$14,0)),'FY14 Clean'!CA11:CA22)),0)</f>
        <v>119255</v>
      </c>
      <c r="CA21" s="107">
        <f t="array" ref="CA21">IFERROR(AVERAGE(IF(ISNUMBER(MATCH('FY14 Clean'!$A$11:$A$22,$G$2:$G$14,0)),'FY14 Clean'!CB11:CB22)),0)</f>
        <v>3.1466666666666665</v>
      </c>
    </row>
    <row r="22" spans="1:79" x14ac:dyDescent="0.3">
      <c r="A22" s="112" t="s">
        <v>469</v>
      </c>
      <c r="B22" s="109">
        <f t="array" ref="B22">IFERROR(AVERAGE(IF(ISNUMBER(MATCH('FY 15 Contracts'!$A$9:$A$21,$G$2:$G$14,0)),'FY 15 Contracts'!B9:B21)),0)</f>
        <v>11606.12</v>
      </c>
      <c r="C22" s="110">
        <f t="array" ref="C22">IFERROR(AVERAGE(IF(ISNUMBER(MATCH('FY 15 Contracts'!$A$9:$A$21,$G$2:$G$14,0)),'FY 15 Contracts'!C9:C21)),0)</f>
        <v>0.21666666666666667</v>
      </c>
      <c r="D22" s="109">
        <f t="array" ref="D22">IFERROR(AVERAGE(IF(ISNUMBER(MATCH('FY 15 Contracts'!$A$9:$A$21,$G$2:$G$14,0)),'FY 15 Contracts'!D$9:D$21)),0)</f>
        <v>0</v>
      </c>
      <c r="E22" s="110">
        <f t="array" ref="E22">IFERROR(AVERAGE(IF(ISNUMBER(MATCH('FY 15 Contracts'!$A$9:$A$21,$G$2:$G$14,0)),'FY 15 Contracts'!E9:E21)),0)</f>
        <v>0</v>
      </c>
      <c r="F22" s="109">
        <f t="array" ref="F22">IFERROR(AVERAGE(IF(ISNUMBER(MATCH('FY 15 Contracts'!$A$9:$A$21,$G$2:$G$14,0)),'FY 15 Contracts'!F9:F21)),0)</f>
        <v>6839.1399999999994</v>
      </c>
      <c r="G22" s="110">
        <f t="array" ref="G22">IFERROR(AVERAGE(IF(ISNUMBER(MATCH('FY 15 Contracts'!$A$9:$A$21,$G$2:$G$14,0)),'FY 15 Contracts'!G9:G21)),0)</f>
        <v>0.16666666666666666</v>
      </c>
      <c r="H22" s="109">
        <f t="array" ref="H22">IFERROR(AVERAGE(IF(ISNUMBER(MATCH('FY 15 Contracts'!$A$9:$A$21,$G$2:$G$14,0)),'FY 15 Contracts'!H9:H21)),0)</f>
        <v>0</v>
      </c>
      <c r="I22" s="110">
        <f t="array" ref="I22">IFERROR(AVERAGE(IF(ISNUMBER(MATCH('FY 15 Contracts'!$A$9:$A$21,$G$2:$G$14,0)),'FY 15 Contracts'!I9:I21)),0)</f>
        <v>0</v>
      </c>
      <c r="J22" s="109">
        <f t="array" ref="J22">IFERROR(AVERAGE(IF(ISNUMBER(MATCH('FY 15 Contracts'!$A$9:$A$21,$G$2:$G$14,0)),'FY 15 Contracts'!J9:J21)),0)</f>
        <v>0</v>
      </c>
      <c r="K22" s="110">
        <f t="array" ref="K22">IFERROR(AVERAGE(IF(ISNUMBER(MATCH('FY 15 Contracts'!$A$9:$A$21,$G$2:$G$14,0)),'FY 15 Contracts'!K9:K21)),0)</f>
        <v>0</v>
      </c>
      <c r="L22" s="109">
        <f t="array" ref="L22">IFERROR(AVERAGE(IF(ISNUMBER(MATCH('FY 15 Contracts'!$A$9:$A$21,$G$2:$G$14,0)),'FY 15 Contracts'!L9:L21)),0)</f>
        <v>0</v>
      </c>
      <c r="M22" s="110">
        <f t="array" ref="M22">IFERROR(AVERAGE(IF(ISNUMBER(MATCH('FY 15 Contracts'!$A$9:$A$21,$G$2:$G$14,0)),'FY 15 Contracts'!M9:M21)),0)</f>
        <v>0</v>
      </c>
      <c r="N22" s="109">
        <f t="array" ref="N22">IFERROR(AVERAGE(IF(ISNUMBER(MATCH('FY 15 Contracts'!$A$9:$A$21,$G$2:$G$14,0)),'FY 15 Contracts'!N9:N21)),0)</f>
        <v>0</v>
      </c>
      <c r="O22" s="110">
        <f t="array" ref="O22">IFERROR(AVERAGE(IF(ISNUMBER(MATCH('FY 15 Contracts'!$A$9:$A$21,$G$2:$G$14,0)),'FY 15 Contracts'!O9:O21)),0)</f>
        <v>0</v>
      </c>
      <c r="P22" s="109">
        <f t="array" ref="P22">IFERROR(AVERAGE(IF(ISNUMBER(MATCH('FY 15 Contracts'!$A$9:$A$21,$G$2:$G$14,0)),'FY 15 Contracts'!P9:P21)),0)</f>
        <v>0</v>
      </c>
      <c r="Q22" s="110">
        <f t="array" ref="Q22">IFERROR(AVERAGE(IF(ISNUMBER(MATCH('FY 15 Contracts'!$A$9:$A$21,$G$2:$G$14,0)),'FY 15 Contracts'!Q9:Q21)),0)</f>
        <v>0</v>
      </c>
      <c r="R22" s="109">
        <f t="array" ref="R22">IFERROR(AVERAGE(IF(ISNUMBER(MATCH('FY 15 Contracts'!$A$9:$A$21,$G$2:$G$14,0)),'FY 15 Contracts'!R9:R21)),0)</f>
        <v>0</v>
      </c>
      <c r="S22" s="110">
        <f t="array" ref="S22">IFERROR(AVERAGE(IF(ISNUMBER(MATCH('FY 15 Contracts'!$A$9:$A$21,$G$2:$G$14,0)),'FY 15 Contracts'!S9:S21)),0)</f>
        <v>0</v>
      </c>
      <c r="T22" s="109">
        <f t="array" ref="T22">IFERROR(AVERAGE(IF(ISNUMBER(MATCH('FY 15 Contracts'!$A$9:$A$21,$G$2:$G$14,0)),'FY 15 Contracts'!T9:T21)),0)</f>
        <v>0</v>
      </c>
      <c r="U22" s="110">
        <f t="array" ref="U22">IFERROR(AVERAGE(IF(ISNUMBER(MATCH('FY 15 Contracts'!$A$9:$A$21,$G$2:$G$14,0)),'FY 15 Contracts'!U9:U21)),0)</f>
        <v>0</v>
      </c>
      <c r="V22" s="109">
        <f t="array" ref="V22">IFERROR(AVERAGE(IF(ISNUMBER(MATCH('FY 15 Contracts'!$A$9:$A$21,$G$2:$G$14,0)),'FY 15 Contracts'!V9:V21)),0)</f>
        <v>0</v>
      </c>
      <c r="W22" s="110">
        <f t="array" ref="W22">IFERROR(AVERAGE(IF(ISNUMBER(MATCH('FY 15 Contracts'!$A$9:$A$21,$G$2:$G$14,0)),'FY 15 Contracts'!W9:W21)),0)</f>
        <v>0</v>
      </c>
      <c r="X22" s="109">
        <f t="array" ref="X22">IFERROR(AVERAGE(IF(ISNUMBER(MATCH('FY 15 Contracts'!$A$9:$A$21,$G$2:$G$14,0)),'FY 15 Contracts'!X9:X21)),0)</f>
        <v>0</v>
      </c>
      <c r="Y22" s="110">
        <f t="array" ref="Y22">IFERROR(AVERAGE(IF(ISNUMBER(MATCH('FY 15 Contracts'!$A$9:$A$21,$G$2:$G$14,0)),'FY 15 Contracts'!Y9:Y21)),0)</f>
        <v>0</v>
      </c>
      <c r="Z22" s="109">
        <f t="array" ref="Z22">IFERROR(AVERAGE(IF(ISNUMBER(MATCH('FY 15 Contracts'!$A$9:$A$21,$G$2:$G$14,0)),'FY 15 Contracts'!Z9:Z21)),0)</f>
        <v>0</v>
      </c>
      <c r="AA22" s="110">
        <f t="array" ref="AA22">IFERROR(AVERAGE(IF(ISNUMBER(MATCH('FY 15 Contracts'!$A$9:$A$21,$G$2:$G$14,0)),'FY 15 Contracts'!AA9:AA21)),0)</f>
        <v>0</v>
      </c>
      <c r="AB22" s="109">
        <f t="array" ref="AB22">IFERROR(AVERAGE(IF(ISNUMBER(MATCH('FY 15 Contracts'!$A$9:$A$21,$G$2:$G$14,0)),'FY 15 Contracts'!AB9:AB21)),0)</f>
        <v>0</v>
      </c>
      <c r="AC22" s="110">
        <f t="array" ref="AC22">IFERROR(AVERAGE(IF(ISNUMBER(MATCH('FY 15 Contracts'!$A$9:$A$21,$G$2:$G$14,0)),'FY 15 Contracts'!AC9:AC21)),0)</f>
        <v>0</v>
      </c>
      <c r="AD22" s="109">
        <f t="array" ref="AD22">IFERROR(AVERAGE(IF(ISNUMBER(MATCH('FY 15 Contracts'!$A$9:$A$21,$G$2:$G$14,0)),'FY 15 Contracts'!AD9:AD21)),0)</f>
        <v>0</v>
      </c>
      <c r="AE22" s="110">
        <f t="array" ref="AE22">IFERROR(AVERAGE(IF(ISNUMBER(MATCH('FY 15 Contracts'!$A$9:$A$21,$G$2:$G$14,0)),'FY 15 Contracts'!AE9:AE21)),0)</f>
        <v>0</v>
      </c>
      <c r="AF22" s="109">
        <f t="array" ref="AF22">IFERROR(AVERAGE(IF(ISNUMBER(MATCH('FY 15 Contracts'!$A$9:$A$21,$G$2:$G$14,0)),'FY 15 Contracts'!AF9:AF21)),0)</f>
        <v>0</v>
      </c>
      <c r="AG22" s="110">
        <f t="array" ref="AG22">IFERROR(AVERAGE(IF(ISNUMBER(MATCH('FY 15 Contracts'!$A$9:$A$21,$G$2:$G$14,0)),'FY 15 Contracts'!AG9:AG21)),0)</f>
        <v>0</v>
      </c>
      <c r="AH22" s="109">
        <f t="array" ref="AH22">IFERROR(AVERAGE(IF(ISNUMBER(MATCH('FY 15 Contracts'!$A$9:$A$21,$G$2:$G$14,0)),'FY 15 Contracts'!AH9:AH21)),0)</f>
        <v>0</v>
      </c>
      <c r="AI22" s="110">
        <f t="array" ref="AI22">IFERROR(AVERAGE(IF(ISNUMBER(MATCH('FY 15 Contracts'!$A$9:$A$21,$G$2:$G$14,0)),'FY 15 Contracts'!AI9:AI21)),0)</f>
        <v>0</v>
      </c>
      <c r="AJ22" s="109">
        <f t="array" ref="AJ22">IFERROR(AVERAGE(IF(ISNUMBER(MATCH('FY 15 Contracts'!$A$9:$A$21,$G$2:$G$14,0)),'FY 15 Contracts'!AJ9:AJ21)),0)</f>
        <v>0</v>
      </c>
      <c r="AK22" s="110">
        <f t="array" ref="AK22">IFERROR(AVERAGE(IF(ISNUMBER(MATCH('FY 15 Contracts'!$A$9:$A$21,$G$2:$G$14,0)),'FY 15 Contracts'!AK9:AK21)),0)</f>
        <v>0</v>
      </c>
      <c r="AL22" s="109">
        <f t="array" ref="AL22">IFERROR(AVERAGE(IF(ISNUMBER(MATCH('FY 15 Contracts'!$A$9:$A$21,$G$2:$G$14,0)),'FY 15 Contracts'!AL9:AL21)),0)</f>
        <v>0</v>
      </c>
      <c r="AM22" s="110">
        <f t="array" ref="AM22">IFERROR(AVERAGE(IF(ISNUMBER(MATCH('FY 15 Contracts'!$A$9:$A$21,$G$2:$G$14,0)),'FY 15 Contracts'!AM9:AM21)),0)</f>
        <v>0</v>
      </c>
      <c r="AN22" s="109">
        <f t="array" ref="AN22">IFERROR(AVERAGE(IF(ISNUMBER(MATCH('FY 15 Contracts'!$A$9:$A$21,$G$2:$G$14,0)),'FY 15 Contracts'!AN9:AN21)),0)</f>
        <v>0</v>
      </c>
      <c r="AO22" s="110">
        <f t="array" ref="AO22">IFERROR(AVERAGE(IF(ISNUMBER(MATCH('FY 15 Contracts'!$A$9:$A$21,$G$2:$G$14,0)),'FY 15 Contracts'!AO9:AO21)),0)</f>
        <v>0</v>
      </c>
      <c r="AP22" s="109">
        <f t="array" ref="AP22">IFERROR(AVERAGE(IF(ISNUMBER(MATCH('FY 15 Contracts'!$A$9:$A$21,$G$2:$G$14,0)),'FY 15 Contracts'!AP9:AP21)),0)</f>
        <v>0</v>
      </c>
      <c r="AQ22" s="110">
        <f t="array" ref="AQ22">IFERROR(AVERAGE(IF(ISNUMBER(MATCH('FY 15 Contracts'!$A$9:$A$21,$G$2:$G$14,0)),'FY 15 Contracts'!AQ9:AQ21)),0)</f>
        <v>0</v>
      </c>
      <c r="AR22" s="109">
        <f t="array" ref="AR22">IFERROR(AVERAGE(IF(ISNUMBER(MATCH('FY 15 Contracts'!$A$9:$A$21,$G$2:$G$14,0)),'FY 15 Contracts'!AR9:AR21)),0)</f>
        <v>0</v>
      </c>
      <c r="AS22" s="110">
        <f t="array" ref="AS22">IFERROR(AVERAGE(IF(ISNUMBER(MATCH('FY 15 Contracts'!$A$9:$A$21,$G$2:$G$14,0)),'FY 15 Contracts'!AS9:AS21)),0)</f>
        <v>0</v>
      </c>
      <c r="AT22" s="109">
        <f t="array" ref="AT22">IFERROR(AVERAGE(IF(ISNUMBER(MATCH('FY 15 Contracts'!$A$9:$A$21,$G$2:$G$14,0)),'FY 15 Contracts'!AT9:AT21)),0)</f>
        <v>0</v>
      </c>
      <c r="AU22" s="110">
        <f t="array" ref="AU22">IFERROR(AVERAGE(IF(ISNUMBER(MATCH('FY 15 Contracts'!$A$9:$A$21,$G$2:$G$14,0)),'FY 15 Contracts'!AU9:AU21)),0)</f>
        <v>0</v>
      </c>
      <c r="AV22" s="109">
        <f t="array" ref="AV22">IFERROR(AVERAGE(IF(ISNUMBER(MATCH('FY 15 Contracts'!$A$9:$A$21,$G$2:$G$14,0)),'FY 15 Contracts'!AV9:AV21)),0)</f>
        <v>0</v>
      </c>
      <c r="AW22" s="110">
        <f t="array" ref="AW22">IFERROR(AVERAGE(IF(ISNUMBER(MATCH('FY 15 Contracts'!$A$9:$A$21,$G$2:$G$14,0)),'FY 15 Contracts'!AW9:AW21)),0)</f>
        <v>0</v>
      </c>
      <c r="AX22" s="109">
        <f t="array" ref="AX22">IFERROR(AVERAGE(IF(ISNUMBER(MATCH('FY 15 Contracts'!$A$9:$A$21,$G$2:$G$14,0)),'FY 15 Contracts'!AX9:AX21)),0)</f>
        <v>0</v>
      </c>
      <c r="AY22" s="110">
        <f t="array" ref="AY22">IFERROR(AVERAGE(IF(ISNUMBER(MATCH('FY 15 Contracts'!$A$9:$A$21,$G$2:$G$14,0)),'FY 15 Contracts'!AY9:AY21)),0)</f>
        <v>0</v>
      </c>
      <c r="AZ22" s="109">
        <f t="array" ref="AZ22">IFERROR(AVERAGE(IF(ISNUMBER(MATCH('FY 15 Contracts'!$A$9:$A$21,$G$2:$G$14,0)),'FY 15 Contracts'!AZ9:AZ21)),0)</f>
        <v>0</v>
      </c>
      <c r="BA22" s="110">
        <f t="array" ref="BA22">IFERROR(AVERAGE(IF(ISNUMBER(MATCH('FY 15 Contracts'!$A$9:$A$21,$G$2:$G$14,0)),'FY 15 Contracts'!BA9:BA21)),0)</f>
        <v>0</v>
      </c>
      <c r="BB22" s="109">
        <f t="array" ref="BB22">IFERROR(AVERAGE(IF(ISNUMBER(MATCH('FY 15 Contracts'!$A$9:$A$21,$G$2:$G$14,0)),'FY 15 Contracts'!BB9:BB21)),0)</f>
        <v>0</v>
      </c>
      <c r="BC22" s="110">
        <f t="array" ref="BC22">IFERROR(AVERAGE(IF(ISNUMBER(MATCH('FY 15 Contracts'!$A$9:$A$21,$G$2:$G$14,0)),'FY 15 Contracts'!BC9:BC21)),0)</f>
        <v>0</v>
      </c>
      <c r="BD22" s="109">
        <f t="array" ref="BD22">IFERROR(AVERAGE(IF(ISNUMBER(MATCH('FY 15 Contracts'!$A$9:$A$21,$G$2:$G$14,0)),'FY 15 Contracts'!BD9:BD21)),0)</f>
        <v>0</v>
      </c>
      <c r="BE22" s="110">
        <f t="array" ref="BE22">IFERROR(AVERAGE(IF(ISNUMBER(MATCH('FY 15 Contracts'!$A$9:$A$21,$G$2:$G$14,0)),'FY 15 Contracts'!BE9:BE21)),0)</f>
        <v>0</v>
      </c>
      <c r="BF22" s="109">
        <f t="array" ref="BF22">IFERROR(AVERAGE(IF(ISNUMBER(MATCH('FY 15 Contracts'!$A$9:$A$21,$G$2:$G$14,0)),'FY 15 Contracts'!BF9:BF21)),0)</f>
        <v>0</v>
      </c>
      <c r="BG22" s="110">
        <f t="array" ref="BG22">IFERROR(AVERAGE(IF(ISNUMBER(MATCH('FY 15 Contracts'!$A$9:$A$21,$G$2:$G$14,0)),'FY 15 Contracts'!BG9:BG21)),0)</f>
        <v>0</v>
      </c>
      <c r="BH22" s="109">
        <f t="array" ref="BH22">IFERROR(AVERAGE(IF(ISNUMBER(MATCH('FY 15 Contracts'!$A$9:$A$21,$G$2:$G$14,0)),'FY 15 Contracts'!BH9:BH21)),0)</f>
        <v>0</v>
      </c>
      <c r="BI22" s="110">
        <f t="array" ref="BI22">IFERROR(AVERAGE(IF(ISNUMBER(MATCH('FY 15 Contracts'!$A$9:$A$21,$G$2:$G$14,0)),'FY 15 Contracts'!BI9:BI21)),0)</f>
        <v>0</v>
      </c>
      <c r="BJ22" s="109">
        <f t="array" ref="BJ22">IFERROR(AVERAGE(IF(ISNUMBER(MATCH('FY 15 Contracts'!$A$9:$A$21,$G$2:$G$14,0)),'FY 15 Contracts'!BJ9:BJ21)),0)</f>
        <v>0</v>
      </c>
      <c r="BK22" s="110">
        <f t="array" ref="BK22">IFERROR(AVERAGE(IF(ISNUMBER(MATCH('FY 15 Contracts'!$A$9:$A$21,$G$2:$G$14,0)),'FY 15 Contracts'!BK9:BK21)),0)</f>
        <v>0</v>
      </c>
      <c r="BL22" s="109">
        <f t="array" ref="BL22">IFERROR(AVERAGE(IF(ISNUMBER(MATCH('FY 15 Contracts'!$A$9:$A$21,$G$2:$G$14,0)),'FY 15 Contracts'!BL9:BL21)),0)</f>
        <v>13139.99</v>
      </c>
      <c r="BM22" s="110">
        <f t="array" ref="BM22">IFERROR(AVERAGE(IF(ISNUMBER(MATCH('FY 15 Contracts'!$A$9:$A$21,$G$2:$G$14,0)),'FY 15 Contracts'!BM9:BM21)),0)</f>
        <v>0.43333333333333335</v>
      </c>
      <c r="BN22" s="109">
        <f t="array" ref="BN22">IFERROR(AVERAGE(IF(ISNUMBER(MATCH('FY 15 Contracts'!$A$9:$A$21,$G$2:$G$14,0)),'FY 15 Contracts'!BN9:BN21)),0)</f>
        <v>22484.993333333332</v>
      </c>
      <c r="BO22" s="110">
        <f t="array" ref="BO22">IFERROR(AVERAGE(IF(ISNUMBER(MATCH('FY 15 Contracts'!$A$9:$A$21,$G$2:$G$14,0)),'FY 15 Contracts'!BO9:BO21)),0)</f>
        <v>0.61</v>
      </c>
      <c r="BP22" s="109">
        <f t="array" ref="BP22">IFERROR(AVERAGE(IF(ISNUMBER(MATCH('FY 15 Contracts'!$A$9:$A$21,$G$2:$G$14,0)),'FY 15 Contracts'!BP9:BP21)),0)</f>
        <v>17805.476666666666</v>
      </c>
      <c r="BQ22" s="110">
        <f t="array" ref="BQ22">IFERROR(AVERAGE(IF(ISNUMBER(MATCH('FY 15 Contracts'!$A$9:$A$21,$G$2:$G$14,0)),'FY 15 Contracts'!BQ9:BQ21)),0)</f>
        <v>0.66333333333333344</v>
      </c>
      <c r="BR22" s="109">
        <f t="array" ref="BR22">IFERROR(AVERAGE(IF(ISNUMBER(MATCH('FY 15 Contracts'!$A$9:$A$21,$G$2:$G$14,0)),'FY 15 Contracts'!BR9:BR21)),0)</f>
        <v>960.77</v>
      </c>
      <c r="BS22" s="110">
        <f t="array" ref="BS22">IFERROR(AVERAGE(IF(ISNUMBER(MATCH('FY 15 Contracts'!$A$9:$A$21,$G$2:$G$14,0)),'FY 15 Contracts'!BS9:BS21)),0)</f>
        <v>8.3333333333333329E-2</v>
      </c>
      <c r="BT22" s="109">
        <f t="array" ref="BT22">IFERROR(AVERAGE(IF(ISNUMBER(MATCH('FY 15 Contracts'!$A$9:$A$21,$G$2:$G$14,0)),'FY 15 Contracts'!BT9:BT21)),0)</f>
        <v>1347.4533333333334</v>
      </c>
      <c r="BU22" s="110">
        <f t="array" ref="BU22">IFERROR(AVERAGE(IF(ISNUMBER(MATCH('FY 15 Contracts'!$A$9:$A$21,$G$2:$G$14,0)),'FY 15 Contracts'!BU9:BU21)),0)</f>
        <v>6.6666666666666666E-2</v>
      </c>
      <c r="BV22" s="109">
        <f t="array" ref="BV22">IFERROR(AVERAGE(IF(ISNUMBER(MATCH('FY 15 Contracts'!$A$9:$A$21,$G$2:$G$14,0)),'FY 15 Contracts'!BV9:BV21)),0)</f>
        <v>0</v>
      </c>
      <c r="BW22" s="110">
        <f t="array" ref="BW22">IFERROR(AVERAGE(IF(ISNUMBER(MATCH('FY 15 Contracts'!$A$9:$A$21,$G$2:$G$14,0)),'FY 15 Contracts'!BW9:BW21)),0)</f>
        <v>0</v>
      </c>
      <c r="BX22" s="109">
        <f t="array" ref="BX22">IFERROR(AVERAGE(IF(ISNUMBER(MATCH('FY 15 Contracts'!$A$9:$A$21,$G$2:$G$14,0)),'FY 15 Contracts'!BX9:BX21)),0)</f>
        <v>0</v>
      </c>
      <c r="BY22" s="110">
        <f t="array" ref="BY22">IFERROR(AVERAGE(IF(ISNUMBER(MATCH('FY 15 Contracts'!$A$9:$A$21,$G$2:$G$14,0)),'FY 15 Contracts'!BY9:BY21)),0)</f>
        <v>0</v>
      </c>
      <c r="BZ22" s="109">
        <f t="array" ref="BZ22">IFERROR(AVERAGE(IF(ISNUMBER(MATCH('FY 15 Contracts'!$A$9:$A$21,$G$2:$G$14,0)),'FY 15 Contracts'!BZ9:BZ21)),0)</f>
        <v>74183.943333333329</v>
      </c>
      <c r="CA22" s="111">
        <f t="array" ref="CA22">IFERROR(AVERAGE(IF(ISNUMBER(MATCH('FY 15 Contracts'!$A$9:$A$21,$G$2:$G$14,0)),'FY 15 Contracts'!CA9:CA21)),0)</f>
        <v>2.2399999999999998</v>
      </c>
    </row>
    <row r="23" spans="1:79" x14ac:dyDescent="0.3">
      <c r="A23" s="113" t="s">
        <v>609</v>
      </c>
      <c r="B23" s="104">
        <f t="array" ref="B23">IFERROR(AVERAGE(IF(ISNUMBER(MATCH('FY14 Clean'!$A$11:$A$22,$K$2:$K$14,0)),'FY14 Clean'!C11:C22)),0)</f>
        <v>23532.5</v>
      </c>
      <c r="C23" s="105">
        <f t="array" ref="C23">IFERROR(AVERAGE(IF(ISNUMBER(MATCH('FY14 Clean'!$A$11:$A$22,$K$2:$K$14,0)),'FY14 Clean'!D11:D22)),0)</f>
        <v>0.42099999999999999</v>
      </c>
      <c r="D23" s="104">
        <f t="array" ref="D23">IFERROR(AVERAGE(IF(ISNUMBER(MATCH('FY14 Clean'!$A$11:$A$22,$K$2:$K$14,0)),'FY14 Clean'!E$11:E$22)),0)</f>
        <v>10456.848</v>
      </c>
      <c r="E23" s="105">
        <f t="array" ref="E23">IFERROR(AVERAGE(IF(ISNUMBER(MATCH('FY14 Clean'!$A$11:$A$22,$K$2:$K$14,0)),'FY14 Clean'!F11:F22)),0)</f>
        <v>0.17499999999999999</v>
      </c>
      <c r="F23" s="104">
        <f t="array" ref="F23">IFERROR(AVERAGE(IF(ISNUMBER(MATCH('FY14 Clean'!$A$11:$A$22,$K$2:$K$14,0)),'FY14 Clean'!G11:G22)),0)</f>
        <v>3642.5</v>
      </c>
      <c r="G23" s="105">
        <f t="array" ref="G23">IFERROR(AVERAGE(IF(ISNUMBER(MATCH('FY14 Clean'!$A$11:$A$22,$K$2:$K$14,0)),'FY14 Clean'!H11:H22)),0)</f>
        <v>0.08</v>
      </c>
      <c r="H23" s="104">
        <f t="array" ref="H23">IFERROR(AVERAGE(IF(ISNUMBER(MATCH('FY14 Clean'!$A$11:$A$22,$K$2:$K$14,0)),'FY14 Clean'!I11:I22)),0)</f>
        <v>4260.93</v>
      </c>
      <c r="I23" s="105">
        <f t="array" ref="I23">IFERROR(AVERAGE(IF(ISNUMBER(MATCH('FY14 Clean'!$A$11:$A$22,$K$2:$K$14,0)),'FY14 Clean'!J11:J22)),0)</f>
        <v>0.15</v>
      </c>
      <c r="J23" s="104">
        <f t="array" ref="J23">IFERROR(AVERAGE(IF(ISNUMBER(MATCH('FY14 Clean'!$A$11:$A$22,$K$2:$K$14,0)),'FY14 Clean'!K11:K22)),0)</f>
        <v>0</v>
      </c>
      <c r="K23" s="105">
        <f t="array" ref="K23">IFERROR(AVERAGE(IF(ISNUMBER(MATCH('FY14 Clean'!$A$11:$A$22,$K$2:$K$14,0)),'FY14 Clean'!L11:L22)),0)</f>
        <v>0</v>
      </c>
      <c r="L23" s="104">
        <f t="array" ref="L23">IFERROR(AVERAGE(IF(ISNUMBER(MATCH('FY14 Clean'!$A$11:$A$22,$K$2:$K$14,0)),'FY14 Clean'!M11:M22)),0)</f>
        <v>0</v>
      </c>
      <c r="M23" s="105">
        <f t="array" ref="M23">IFERROR(AVERAGE(IF(ISNUMBER(MATCH('FY14 Clean'!$A$11:$A$22,$K$2:$K$14,0)),'FY14 Clean'!N11:N22)),0)</f>
        <v>0</v>
      </c>
      <c r="N23" s="104">
        <f t="array" ref="N23">IFERROR(AVERAGE(IF(ISNUMBER(MATCH('FY14 Clean'!$A$11:$A$22,$K$2:$K$14,0)),'FY14 Clean'!O11:O22)),0)</f>
        <v>0</v>
      </c>
      <c r="O23" s="105">
        <f t="array" ref="O23">IFERROR(AVERAGE(IF(ISNUMBER(MATCH('FY14 Clean'!$A$11:$A$22,$K$2:$K$14,0)),'FY14 Clean'!P11:P22)),0)</f>
        <v>0</v>
      </c>
      <c r="P23" s="104">
        <f t="array" ref="P23">IFERROR(AVERAGE(IF(ISNUMBER(MATCH('FY14 Clean'!$A$11:$A$22,$K$2:$K$14,0)),'FY14 Clean'!Q11:Q22)),0)</f>
        <v>0</v>
      </c>
      <c r="Q23" s="105">
        <f t="array" ref="Q23">IFERROR(AVERAGE(IF(ISNUMBER(MATCH('FY14 Clean'!$A$11:$A$22,$K$2:$K$14,0)),'FY14 Clean'!R11:R22)),0)</f>
        <v>0</v>
      </c>
      <c r="R23" s="104">
        <f t="array" ref="R23">IFERROR(AVERAGE(IF(ISNUMBER(MATCH('FY14 Clean'!$A$11:$A$22,$K$2:$K$14,0)),'FY14 Clean'!S11:S22)),0)</f>
        <v>0</v>
      </c>
      <c r="S23" s="105">
        <f t="array" ref="S23">IFERROR(AVERAGE(IF(ISNUMBER(MATCH('FY14 Clean'!$A$11:$A$22,$K$2:$K$14,0)),'FY14 Clean'!T11:T22)),0)</f>
        <v>0</v>
      </c>
      <c r="T23" s="104">
        <f t="array" ref="T23">IFERROR(AVERAGE(IF(ISNUMBER(MATCH('FY14 Clean'!$A$11:$A$22,$K$2:$K$14,0)),'FY14 Clean'!U11:U22)),0)</f>
        <v>0</v>
      </c>
      <c r="U23" s="105">
        <f t="array" ref="U23">IFERROR(AVERAGE(IF(ISNUMBER(MATCH('FY14 Clean'!$A$11:$A$22,$K$2:$K$14,0)),'FY14 Clean'!V11:V22)),0)</f>
        <v>0</v>
      </c>
      <c r="V23" s="104">
        <f t="array" ref="V23">IFERROR(AVERAGE(IF(ISNUMBER(MATCH('FY14 Clean'!$A$11:$A$22,$K$2:$K$14,0)),'FY14 Clean'!W11:W22)),0)</f>
        <v>0</v>
      </c>
      <c r="W23" s="105">
        <f t="array" ref="W23">IFERROR(AVERAGE(IF(ISNUMBER(MATCH('FY14 Clean'!$A$11:$A$22,$K$2:$K$14,0)),'FY14 Clean'!X11:X22)),0)</f>
        <v>0</v>
      </c>
      <c r="X23" s="104">
        <f t="array" ref="X23">IFERROR(AVERAGE(IF(ISNUMBER(MATCH('FY14 Clean'!$A$11:$A$22,$K$2:$K$14,0)),'FY14 Clean'!Y11:Y22)),0)</f>
        <v>0</v>
      </c>
      <c r="Y23" s="105">
        <f t="array" ref="Y23">IFERROR(AVERAGE(IF(ISNUMBER(MATCH('FY14 Clean'!$A$11:$A$22,$K$2:$K$14,0)),'FY14 Clean'!Z11:Z22)),0)</f>
        <v>0</v>
      </c>
      <c r="Z23" s="104">
        <f t="array" ref="Z23">IFERROR(AVERAGE(IF(ISNUMBER(MATCH('FY14 Clean'!$A$11:$A$22,$K$2:$K$14,0)),'FY14 Clean'!AA11:AA22)),0)</f>
        <v>0</v>
      </c>
      <c r="AA23" s="105">
        <f t="array" ref="AA23">IFERROR(AVERAGE(IF(ISNUMBER(MATCH('FY14 Clean'!$A$11:$A$22,$K$2:$K$14,0)),'FY14 Clean'!AB11:AB22)),0)</f>
        <v>0</v>
      </c>
      <c r="AB23" s="104">
        <f t="array" ref="AB23">IFERROR(AVERAGE(IF(ISNUMBER(MATCH('FY14 Clean'!$A$11:$A$22,$K$2:$K$14,0)),'FY14 Clean'!AC11:AC22)),0)</f>
        <v>0</v>
      </c>
      <c r="AC23" s="105">
        <f t="array" ref="AC23">IFERROR(AVERAGE(IF(ISNUMBER(MATCH('FY14 Clean'!$A$11:$A$22,$K$2:$K$14,0)),'FY14 Clean'!AD11:AD22)),0)</f>
        <v>0</v>
      </c>
      <c r="AD23" s="104">
        <f t="array" ref="AD23">IFERROR(AVERAGE(IF(ISNUMBER(MATCH('FY14 Clean'!$A$11:$A$22,$K$2:$K$14,0)),'FY14 Clean'!AE11:AE22)),0)</f>
        <v>0</v>
      </c>
      <c r="AE23" s="105">
        <f t="array" ref="AE23">IFERROR(AVERAGE(IF(ISNUMBER(MATCH('FY14 Clean'!$A$11:$A$22,$K$2:$K$14,0)),'FY14 Clean'!AF11:AF22)),0)</f>
        <v>0</v>
      </c>
      <c r="AF23" s="104">
        <f t="array" ref="AF23">IFERROR(AVERAGE(IF(ISNUMBER(MATCH('FY14 Clean'!$A$11:$A$22,$K$2:$K$14,0)),'FY14 Clean'!AG11:AG22)),0)</f>
        <v>562.5</v>
      </c>
      <c r="AG23" s="105">
        <f t="array" ref="AG23">IFERROR(AVERAGE(IF(ISNUMBER(MATCH('FY14 Clean'!$A$11:$A$22,$K$2:$K$14,0)),'FY14 Clean'!AH11:AH22)),0)</f>
        <v>1.2E-2</v>
      </c>
      <c r="AH23" s="104">
        <f t="array" ref="AH23">IFERROR(AVERAGE(IF(ISNUMBER(MATCH('FY14 Clean'!$A$11:$A$22,$K$2:$K$14,0)),'FY14 Clean'!AI11:AI22)),0)</f>
        <v>0</v>
      </c>
      <c r="AI23" s="105">
        <f t="array" ref="AI23">IFERROR(AVERAGE(IF(ISNUMBER(MATCH('FY14 Clean'!$A$11:$A$22,$K$2:$K$14,0)),'FY14 Clean'!AJ11:AJ22)),0)</f>
        <v>0</v>
      </c>
      <c r="AJ23" s="104">
        <f t="array" ref="AJ23">IFERROR(AVERAGE(IF(ISNUMBER(MATCH('FY14 Clean'!$A$11:$A$22,$K$2:$K$14,0)),'FY14 Clean'!AK11:AK22)),0)</f>
        <v>0</v>
      </c>
      <c r="AK23" s="105">
        <f t="array" ref="AK23">IFERROR(AVERAGE(IF(ISNUMBER(MATCH('FY14 Clean'!$A$11:$A$22,$K$2:$K$14,0)),'FY14 Clean'!AL11:AL22)),0)</f>
        <v>0</v>
      </c>
      <c r="AL23" s="104">
        <f t="array" ref="AL23">IFERROR(AVERAGE(IF(ISNUMBER(MATCH('FY14 Clean'!$A$11:$A$22,$K$2:$K$14,0)),'FY14 Clean'!AM11:AM22)),0)</f>
        <v>0</v>
      </c>
      <c r="AM23" s="105">
        <f t="array" ref="AM23">IFERROR(AVERAGE(IF(ISNUMBER(MATCH('FY14 Clean'!$A$11:$A$22,$K$2:$K$14,0)),'FY14 Clean'!AN11:AN22)),0)</f>
        <v>0</v>
      </c>
      <c r="AN23" s="104">
        <f t="array" ref="AN23">IFERROR(AVERAGE(IF(ISNUMBER(MATCH('FY14 Clean'!$A$11:$A$22,$K$2:$K$14,0)),'FY14 Clean'!AO11:AO22)),0)</f>
        <v>0</v>
      </c>
      <c r="AO23" s="105">
        <f t="array" ref="AO23">IFERROR(AVERAGE(IF(ISNUMBER(MATCH('FY14 Clean'!$A$11:$A$22,$K$2:$K$14,0)),'FY14 Clean'!AP11:AP22)),0)</f>
        <v>0</v>
      </c>
      <c r="AP23" s="104">
        <f t="array" ref="AP23">IFERROR(AVERAGE(IF(ISNUMBER(MATCH('FY14 Clean'!$A$11:$A$22,$K$2:$K$14,0)),'FY14 Clean'!AQ11:AQ22)),0)</f>
        <v>0</v>
      </c>
      <c r="AQ23" s="105">
        <f t="array" ref="AQ23">IFERROR(AVERAGE(IF(ISNUMBER(MATCH('FY14 Clean'!$A$11:$A$22,$K$2:$K$14,0)),'FY14 Clean'!AR11:AR22)),0)</f>
        <v>0</v>
      </c>
      <c r="AR23" s="104">
        <f t="array" ref="AR23">IFERROR(AVERAGE(IF(ISNUMBER(MATCH('FY14 Clean'!$A$11:$A$22,$K$2:$K$14,0)),'FY14 Clean'!AS11:AS22)),0)</f>
        <v>0</v>
      </c>
      <c r="AS23" s="105">
        <f t="array" ref="AS23">IFERROR(AVERAGE(IF(ISNUMBER(MATCH('FY14 Clean'!$A$11:$A$22,$K$2:$K$14,0)),'FY14 Clean'!AT11:AT22)),0)</f>
        <v>0</v>
      </c>
      <c r="AT23" s="104">
        <f t="array" ref="AT23">IFERROR(AVERAGE(IF(ISNUMBER(MATCH('FY14 Clean'!$A$11:$A$22,$K$2:$K$14,0)),'FY14 Clean'!AU11:AU22)),0)</f>
        <v>0</v>
      </c>
      <c r="AU23" s="105">
        <f t="array" ref="AU23">IFERROR(AVERAGE(IF(ISNUMBER(MATCH('FY14 Clean'!$A$11:$A$22,$K$2:$K$14,0)),'FY14 Clean'!AV11:AV22)),0)</f>
        <v>0</v>
      </c>
      <c r="AV23" s="104">
        <f t="array" ref="AV23">IFERROR(AVERAGE(IF(ISNUMBER(MATCH('FY14 Clean'!$A$11:$A$22,$K$2:$K$14,0)),'FY14 Clean'!AW11:AW22)),0)</f>
        <v>0</v>
      </c>
      <c r="AW23" s="105">
        <f t="array" ref="AW23">IFERROR(AVERAGE(IF(ISNUMBER(MATCH('FY14 Clean'!$A$11:$A$22,$K$2:$K$14,0)),'FY14 Clean'!AX11:AX22)),0)</f>
        <v>0</v>
      </c>
      <c r="AX23" s="104">
        <f t="array" ref="AX23">IFERROR(AVERAGE(IF(ISNUMBER(MATCH('FY14 Clean'!$A$11:$A$22,$K$2:$K$14,0)),'FY14 Clean'!AY11:AY22)),0)</f>
        <v>0</v>
      </c>
      <c r="AY23" s="105">
        <f t="array" ref="AY23">IFERROR(AVERAGE(IF(ISNUMBER(MATCH('FY14 Clean'!$A$11:$A$22,$K$2:$K$14,0)),'FY14 Clean'!AZ11:AZ22)),0)</f>
        <v>0</v>
      </c>
      <c r="AZ23" s="104">
        <f t="array" ref="AZ23">IFERROR(AVERAGE(IF(ISNUMBER(MATCH('FY14 Clean'!$A$11:$A$22,$K$2:$K$14,0)),'FY14 Clean'!BA11:BA22)),0)</f>
        <v>0</v>
      </c>
      <c r="BA23" s="105">
        <f t="array" ref="BA23">IFERROR(AVERAGE(IF(ISNUMBER(MATCH('FY14 Clean'!$A$11:$A$22,$K$2:$K$14,0)),'FY14 Clean'!BB11:BB22)),0)</f>
        <v>0</v>
      </c>
      <c r="BB23" s="104">
        <f t="array" ref="BB23">IFERROR(AVERAGE(IF(ISNUMBER(MATCH('FY14 Clean'!$A$11:$A$22,$K$2:$K$14,0)),'FY14 Clean'!BC11:BC22)),0)</f>
        <v>0</v>
      </c>
      <c r="BC23" s="105">
        <f t="array" ref="BC23">IFERROR(AVERAGE(IF(ISNUMBER(MATCH('FY14 Clean'!$A$11:$A$22,$K$2:$K$14,0)),'FY14 Clean'!BD11:BD22)),0)</f>
        <v>0</v>
      </c>
      <c r="BD23" s="104">
        <f t="array" ref="BD23">IFERROR(AVERAGE(IF(ISNUMBER(MATCH('FY14 Clean'!$A$11:$A$22,$K$2:$K$14,0)),'FY14 Clean'!BE11:BE22)),0)</f>
        <v>3430.28</v>
      </c>
      <c r="BE23" s="105">
        <f t="array" ref="BE23">IFERROR(AVERAGE(IF(ISNUMBER(MATCH('FY14 Clean'!$A$11:$A$22,$K$2:$K$14,0)),'FY14 Clean'!BF11:BF22)),0)</f>
        <v>0.1</v>
      </c>
      <c r="BF23" s="104">
        <f t="array" ref="BF23">IFERROR(AVERAGE(IF(ISNUMBER(MATCH('FY14 Clean'!$A$11:$A$22,$K$2:$K$14,0)),'FY14 Clean'!BG11:BG22)),0)</f>
        <v>0</v>
      </c>
      <c r="BG23" s="105">
        <f t="array" ref="BG23">IFERROR(AVERAGE(IF(ISNUMBER(MATCH('FY14 Clean'!$A$11:$A$22,$K$2:$K$14,0)),'FY14 Clean'!BH11:BH22)),0)</f>
        <v>0</v>
      </c>
      <c r="BH23" s="104">
        <f t="array" ref="BH23">IFERROR(AVERAGE(IF(ISNUMBER(MATCH('FY14 Clean'!$A$11:$A$22,$K$2:$K$14,0)),'FY14 Clean'!BI11:BI22)),0)</f>
        <v>14266.1</v>
      </c>
      <c r="BI23" s="105">
        <f t="array" ref="BI23">IFERROR(AVERAGE(IF(ISNUMBER(MATCH('FY14 Clean'!$A$11:$A$22,$K$2:$K$14,0)),'FY14 Clean'!BJ11:BJ22)),0)</f>
        <v>0.34899999999999998</v>
      </c>
      <c r="BJ23" s="104">
        <f t="array" ref="BJ23">IFERROR(AVERAGE(IF(ISNUMBER(MATCH('FY14 Clean'!$A$11:$A$22,$K$2:$K$14,0)),'FY14 Clean'!BK11:BK22)),0)</f>
        <v>1796.4</v>
      </c>
      <c r="BK23" s="105">
        <f t="array" ref="BK23">IFERROR(AVERAGE(IF(ISNUMBER(MATCH('FY14 Clean'!$A$11:$A$22,$K$2:$K$14,0)),'FY14 Clean'!BL11:BL22)),0)</f>
        <v>5.6000000000000008E-2</v>
      </c>
      <c r="BL23" s="104">
        <f t="array" ref="BL23">IFERROR(AVERAGE(IF(ISNUMBER(MATCH('FY14 Clean'!$A$11:$A$22,$K$2:$K$14,0)),'FY14 Clean'!BM11:BM22)),0)</f>
        <v>8726</v>
      </c>
      <c r="BM23" s="105">
        <f t="array" ref="BM23">IFERROR(AVERAGE(IF(ISNUMBER(MATCH('FY14 Clean'!$A$11:$A$22,$K$2:$K$14,0)),'FY14 Clean'!BN11:BN22)),0)</f>
        <v>0.217</v>
      </c>
      <c r="BN23" s="104">
        <f t="array" ref="BN23">IFERROR(AVERAGE(IF(ISNUMBER(MATCH('FY14 Clean'!$A$11:$A$22,$K$2:$K$14,0)),'FY14 Clean'!BO11:BO22)),0)</f>
        <v>17488.5</v>
      </c>
      <c r="BO23" s="105">
        <f t="array" ref="BO23">IFERROR(AVERAGE(IF(ISNUMBER(MATCH('FY14 Clean'!$A$11:$A$22,$K$2:$K$14,0)),'FY14 Clean'!BP11:BP22)),0)</f>
        <v>0.48600000000000004</v>
      </c>
      <c r="BP23" s="104">
        <f t="array" ref="BP23">IFERROR(AVERAGE(IF(ISNUMBER(MATCH('FY14 Clean'!$A$11:$A$22,$K$2:$K$14,0)),'FY14 Clean'!BQ11:BQ22)),0)</f>
        <v>12932.4</v>
      </c>
      <c r="BQ23" s="105">
        <f t="array" ref="BQ23">IFERROR(AVERAGE(IF(ISNUMBER(MATCH('FY14 Clean'!$A$11:$A$22,$K$2:$K$14,0)),'FY14 Clean'!BR11:BR22)),0)</f>
        <v>0.38700000000000001</v>
      </c>
      <c r="BR23" s="104">
        <f t="array" ref="BR23">IFERROR(AVERAGE(IF(ISNUMBER(MATCH('FY14 Clean'!$A$11:$A$22,$K$2:$K$14,0)),'FY14 Clean'!BS11:BS22)),0)</f>
        <v>1819.2</v>
      </c>
      <c r="BS23" s="105">
        <f t="array" ref="BS23">IFERROR(AVERAGE(IF(ISNUMBER(MATCH('FY14 Clean'!$A$11:$A$22,$K$2:$K$14,0)),'FY14 Clean'!BT11:BT22)),0)</f>
        <v>5.3000000000000005E-2</v>
      </c>
      <c r="BT23" s="104">
        <f t="array" ref="BT23">IFERROR(AVERAGE(IF(ISNUMBER(MATCH('FY14 Clean'!$A$11:$A$22,$K$2:$K$14,0)),'FY14 Clean'!BU11:BU22)),0)</f>
        <v>1553.9</v>
      </c>
      <c r="BU23" s="105">
        <f t="array" ref="BU23">IFERROR(AVERAGE(IF(ISNUMBER(MATCH('FY14 Clean'!$A$11:$A$22,$K$2:$K$14,0)),'FY14 Clean'!BV11:BV22)),0)</f>
        <v>0.04</v>
      </c>
      <c r="BV23" s="104">
        <f t="array" ref="BV23">IFERROR(AVERAGE(IF(ISNUMBER(MATCH('FY14 Clean'!$A$11:$A$22,$K$2:$K$14,0)),'FY14 Clean'!BW11:BW22)),0)</f>
        <v>0</v>
      </c>
      <c r="BW23" s="105">
        <f t="array" ref="BW23">IFERROR(AVERAGE(IF(ISNUMBER(MATCH('FY14 Clean'!$A$11:$A$22,$K$2:$K$14,0)),'FY14 Clean'!BX11:BX22)),0)</f>
        <v>0</v>
      </c>
      <c r="BX23" s="104">
        <f t="array" ref="BX23">IFERROR(AVERAGE(IF(ISNUMBER(MATCH('FY14 Clean'!$A$11:$A$22,$K$2:$K$14,0)),'FY14 Clean'!BY11:BY22)),0)</f>
        <v>0</v>
      </c>
      <c r="BY23" s="105">
        <f t="array" ref="BY23">IFERROR(AVERAGE(IF(ISNUMBER(MATCH('FY14 Clean'!$A$11:$A$22,$K$2:$K$14,0)),'FY14 Clean'!BZ11:BZ22)),0)</f>
        <v>0</v>
      </c>
      <c r="BZ23" s="104">
        <f t="array" ref="BZ23">IFERROR(AVERAGE(IF(ISNUMBER(MATCH('FY14 Clean'!$A$11:$A$22,$K$2:$K$14,0)),'FY14 Clean'!CA11:CA22)),0)</f>
        <v>104468.05799999999</v>
      </c>
      <c r="CA23" s="107">
        <f t="array" ref="CA23">IFERROR(AVERAGE(IF(ISNUMBER(MATCH('FY14 Clean'!$A$11:$A$22,$K$2:$K$14,0)),'FY14 Clean'!CB11:CB22)),0)</f>
        <v>2.5260000000000002</v>
      </c>
    </row>
    <row r="24" spans="1:79" x14ac:dyDescent="0.3">
      <c r="A24" s="114" t="s">
        <v>610</v>
      </c>
      <c r="B24" s="109">
        <f>IFERROR(AVERAGE(IF(ISNUMBER(MATCH('FY 15 Contracts'!$A$9:$A$21,$K$2:$K$14,0)),'FY 15 Contracts'!B9:B21)),0)</f>
        <v>0</v>
      </c>
      <c r="C24" s="110">
        <f t="array" ref="C24">IFERROR(AVERAGE(IF(ISNUMBER(MATCH('FY 15 Contracts'!$A$9:$A$21,$K$2:$K$14,0)),'FY 15 Contracts'!C9:C21)),0)</f>
        <v>0.24909090909090911</v>
      </c>
      <c r="D24" s="109">
        <f t="array" ref="D24">IFERROR(AVERAGE(IF(ISNUMBER(MATCH('FY 15 Contracts'!$A$9:$A$21,$K$2:$K$14,0)),'FY 15 Contracts'!D$9:D$21)),0)</f>
        <v>12944.144545454545</v>
      </c>
      <c r="E24" s="110">
        <f t="array" ref="E24">IFERROR(AVERAGE(IF(ISNUMBER(MATCH('FY 15 Contracts'!$A$9:$A$21,$K$2:$K$14,0)),'FY 15 Contracts'!E9:E21)),0)</f>
        <v>0.19636363636363632</v>
      </c>
      <c r="F24" s="109">
        <f t="array" ref="F24">IFERROR(AVERAGE(IF(ISNUMBER(MATCH('FY 15 Contracts'!$A$9:$A$21,$K$2:$K$14,0)),'FY 15 Contracts'!F9:F21)),0)</f>
        <v>9667.4890909090918</v>
      </c>
      <c r="G24" s="110">
        <f t="array" ref="G24">IFERROR(AVERAGE(IF(ISNUMBER(MATCH('FY 15 Contracts'!$A$9:$A$21,$K$2:$K$14,0)),'FY 15 Contracts'!G9:G21)),0)</f>
        <v>0.20909090909090908</v>
      </c>
      <c r="H24" s="109">
        <f t="array" ref="H24">IFERROR(AVERAGE(IF(ISNUMBER(MATCH('FY 15 Contracts'!$A$9:$A$21,$K$2:$K$14,0)),'FY 15 Contracts'!H9:H21)),0)</f>
        <v>4762.8090909090906</v>
      </c>
      <c r="I24" s="110">
        <f t="array" ref="I24">IFERROR(AVERAGE(IF(ISNUMBER(MATCH('FY 15 Contracts'!$A$9:$A$21,$K$2:$K$14,0)),'FY 15 Contracts'!I9:I21)),0)</f>
        <v>0.1</v>
      </c>
      <c r="J24" s="109">
        <f t="array" ref="J24">IFERROR(AVERAGE(IF(ISNUMBER(MATCH('FY 15 Contracts'!$A$9:$A$21,$K$2:$K$14,0)),'FY 15 Contracts'!J9:J21)),0)</f>
        <v>3706.181818181818</v>
      </c>
      <c r="K24" s="110">
        <f t="array" ref="K24">IFERROR(AVERAGE(IF(ISNUMBER(MATCH('FY 15 Contracts'!$A$9:$A$21,$K$2:$K$14,0)),'FY 15 Contracts'!K9:K21)),0)</f>
        <v>7.3636363636363639E-2</v>
      </c>
      <c r="L24" s="109">
        <f t="array" ref="L24">IFERROR(AVERAGE(IF(ISNUMBER(MATCH('FY 15 Contracts'!$A$9:$A$21,$K$2:$K$14,0)),'FY 15 Contracts'!L9:L21)),0)</f>
        <v>0</v>
      </c>
      <c r="M24" s="110">
        <f t="array" ref="M24">IFERROR(AVERAGE(IF(ISNUMBER(MATCH('FY 15 Contracts'!$A$9:$A$21,$K$2:$K$14,0)),'FY 15 Contracts'!M9:M21)),0)</f>
        <v>0</v>
      </c>
      <c r="N24" s="109">
        <f t="array" ref="N24">IFERROR(AVERAGE(IF(ISNUMBER(MATCH('FY 15 Contracts'!$A$9:$A$21,$K$2:$K$14,0)),'FY 15 Contracts'!N9:N21)),0)</f>
        <v>0</v>
      </c>
      <c r="O24" s="110">
        <f t="array" ref="O24">IFERROR(AVERAGE(IF(ISNUMBER(MATCH('FY 15 Contracts'!$A$9:$A$21,$K$2:$K$14,0)),'FY 15 Contracts'!O9:O21)),0)</f>
        <v>0</v>
      </c>
      <c r="P24" s="109">
        <f t="array" ref="P24">IFERROR(AVERAGE(IF(ISNUMBER(MATCH('FY 15 Contracts'!$A$9:$A$21,$K$2:$K$14,0)),'FY 15 Contracts'!P9:P21)),0)</f>
        <v>0</v>
      </c>
      <c r="Q24" s="110">
        <f t="array" ref="Q24">IFERROR(AVERAGE(IF(ISNUMBER(MATCH('FY 15 Contracts'!$A$9:$A$21,$K$2:$K$14,0)),'FY 15 Contracts'!Q9:Q21)),0)</f>
        <v>0</v>
      </c>
      <c r="R24" s="109">
        <f t="array" ref="R24">IFERROR(AVERAGE(IF(ISNUMBER(MATCH('FY 15 Contracts'!$A$9:$A$21,$K$2:$K$14,0)),'FY 15 Contracts'!R9:R21)),0)</f>
        <v>0</v>
      </c>
      <c r="S24" s="110">
        <f t="array" ref="S24">IFERROR(AVERAGE(IF(ISNUMBER(MATCH('FY 15 Contracts'!$A$9:$A$21,$K$2:$K$14,0)),'FY 15 Contracts'!S9:S21)),0)</f>
        <v>0</v>
      </c>
      <c r="T24" s="109">
        <f t="array" ref="T24">IFERROR(AVERAGE(IF(ISNUMBER(MATCH('FY 15 Contracts'!$A$9:$A$21,$K$2:$K$14,0)),'FY 15 Contracts'!T9:T21)),0)</f>
        <v>0</v>
      </c>
      <c r="U24" s="110">
        <f t="array" ref="U24">IFERROR(AVERAGE(IF(ISNUMBER(MATCH('FY 15 Contracts'!$A$9:$A$21,$K$2:$K$14,0)),'FY 15 Contracts'!U9:U21)),0)</f>
        <v>0</v>
      </c>
      <c r="V24" s="109">
        <f t="array" ref="V24">IFERROR(AVERAGE(IF(ISNUMBER(MATCH('FY 15 Contracts'!$A$9:$A$21,$K$2:$K$14,0)),'FY 15 Contracts'!V9:V21)),0)</f>
        <v>0</v>
      </c>
      <c r="W24" s="110">
        <f t="array" ref="W24">IFERROR(AVERAGE(IF(ISNUMBER(MATCH('FY 15 Contracts'!$A$9:$A$21,$K$2:$K$14,0)),'FY 15 Contracts'!W9:W21)),0)</f>
        <v>0</v>
      </c>
      <c r="X24" s="109">
        <f t="array" ref="X24">IFERROR(AVERAGE(IF(ISNUMBER(MATCH('FY 15 Contracts'!$A$9:$A$21,$K$2:$K$14,0)),'FY 15 Contracts'!X9:X21)),0)</f>
        <v>0</v>
      </c>
      <c r="Y24" s="110">
        <f t="array" ref="Y24">IFERROR(AVERAGE(IF(ISNUMBER(MATCH('FY 15 Contracts'!$A$9:$A$21,$K$2:$K$14,0)),'FY 15 Contracts'!Y9:Y21)),0)</f>
        <v>0</v>
      </c>
      <c r="Z24" s="109">
        <f t="array" ref="Z24">IFERROR(AVERAGE(IF(ISNUMBER(MATCH('FY 15 Contracts'!$A$9:$A$21,$K$2:$K$14,0)),'FY 15 Contracts'!Z9:Z21)),0)</f>
        <v>0</v>
      </c>
      <c r="AA24" s="110">
        <f t="array" ref="AA24">IFERROR(AVERAGE(IF(ISNUMBER(MATCH('FY 15 Contracts'!$A$9:$A$21,$K$2:$K$14,0)),'FY 15 Contracts'!AA9:AA21)),0)</f>
        <v>0</v>
      </c>
      <c r="AB24" s="109">
        <f t="array" ref="AB24">IFERROR(AVERAGE(IF(ISNUMBER(MATCH('FY 15 Contracts'!$A$9:$A$21,$K$2:$K$14,0)),'FY 15 Contracts'!AB9:AB21)),0)</f>
        <v>0</v>
      </c>
      <c r="AC24" s="110">
        <f t="array" ref="AC24">IFERROR(AVERAGE(IF(ISNUMBER(MATCH('FY 15 Contracts'!$A$9:$A$21,$K$2:$K$14,0)),'FY 15 Contracts'!AC9:AC21)),0)</f>
        <v>0</v>
      </c>
      <c r="AD24" s="109">
        <f t="array" ref="AD24">IFERROR(AVERAGE(IF(ISNUMBER(MATCH('FY 15 Contracts'!$A$9:$A$21,$K$2:$K$14,0)),'FY 15 Contracts'!AD9:AD21)),0)</f>
        <v>0</v>
      </c>
      <c r="AE24" s="110">
        <f t="array" ref="AE24">IFERROR(AVERAGE(IF(ISNUMBER(MATCH('FY 15 Contracts'!$A$9:$A$21,$K$2:$K$14,0)),'FY 15 Contracts'!AE9:AE21)),0)</f>
        <v>0</v>
      </c>
      <c r="AF24" s="109">
        <f t="array" ref="AF24">IFERROR(AVERAGE(IF(ISNUMBER(MATCH('FY 15 Contracts'!$A$9:$A$21,$K$2:$K$14,0)),'FY 15 Contracts'!AF9:AF21)),0)</f>
        <v>458.18181818181819</v>
      </c>
      <c r="AG24" s="110">
        <f t="array" ref="AG24">IFERROR(AVERAGE(IF(ISNUMBER(MATCH('FY 15 Contracts'!$A$9:$A$21,$K$2:$K$14,0)),'FY 15 Contracts'!AG9:AG21)),0)</f>
        <v>1.3636363636363636E-2</v>
      </c>
      <c r="AH24" s="109">
        <f t="array" ref="AH24">IFERROR(AVERAGE(IF(ISNUMBER(MATCH('FY 15 Contracts'!$A$9:$A$21,$K$2:$K$14,0)),'FY 15 Contracts'!AH9:AH21)),0)</f>
        <v>0</v>
      </c>
      <c r="AI24" s="110">
        <f t="array" ref="AI24">IFERROR(AVERAGE(IF(ISNUMBER(MATCH('FY 15 Contracts'!$A$9:$A$21,$K$2:$K$14,0)),'FY 15 Contracts'!AI9:AI21)),0)</f>
        <v>0</v>
      </c>
      <c r="AJ24" s="109">
        <f t="array" ref="AJ24">IFERROR(AVERAGE(IF(ISNUMBER(MATCH('FY 15 Contracts'!$A$9:$A$21,$K$2:$K$14,0)),'FY 15 Contracts'!AJ9:AJ21)),0)</f>
        <v>0</v>
      </c>
      <c r="AK24" s="110">
        <f t="array" ref="AK24">IFERROR(AVERAGE(IF(ISNUMBER(MATCH('FY 15 Contracts'!$A$9:$A$21,$K$2:$K$14,0)),'FY 15 Contracts'!AK9:AK21)),0)</f>
        <v>0</v>
      </c>
      <c r="AL24" s="109">
        <f t="array" ref="AL24">IFERROR(AVERAGE(IF(ISNUMBER(MATCH('FY 15 Contracts'!$A$9:$A$21,$K$2:$K$14,0)),'FY 15 Contracts'!AL9:AL21)),0)</f>
        <v>0</v>
      </c>
      <c r="AM24" s="110">
        <f t="array" ref="AM24">IFERROR(AVERAGE(IF(ISNUMBER(MATCH('FY 15 Contracts'!$A$9:$A$21,$K$2:$K$14,0)),'FY 15 Contracts'!AM9:AM21)),0)</f>
        <v>0</v>
      </c>
      <c r="AN24" s="109">
        <f t="array" ref="AN24">IFERROR(AVERAGE(IF(ISNUMBER(MATCH('FY 15 Contracts'!$A$9:$A$21,$K$2:$K$14,0)),'FY 15 Contracts'!AN9:AN21)),0)</f>
        <v>0</v>
      </c>
      <c r="AO24" s="110">
        <f t="array" ref="AO24">IFERROR(AVERAGE(IF(ISNUMBER(MATCH('FY 15 Contracts'!$A$9:$A$21,$K$2:$K$14,0)),'FY 15 Contracts'!AO9:AO21)),0)</f>
        <v>0</v>
      </c>
      <c r="AP24" s="109">
        <f t="array" ref="AP24">IFERROR(AVERAGE(IF(ISNUMBER(MATCH('FY 15 Contracts'!$A$9:$A$21,$K$2:$K$14,0)),'FY 15 Contracts'!AP9:AP21)),0)</f>
        <v>0</v>
      </c>
      <c r="AQ24" s="110">
        <f t="array" ref="AQ24">IFERROR(AVERAGE(IF(ISNUMBER(MATCH('FY 15 Contracts'!$A$9:$A$21,$K$2:$K$14,0)),'FY 15 Contracts'!AQ9:AQ21)),0)</f>
        <v>0</v>
      </c>
      <c r="AR24" s="109">
        <f t="array" ref="AR24">IFERROR(AVERAGE(IF(ISNUMBER(MATCH('FY 15 Contracts'!$A$9:$A$21,$K$2:$K$14,0)),'FY 15 Contracts'!AR9:AR21)),0)</f>
        <v>0</v>
      </c>
      <c r="AS24" s="110">
        <f t="array" ref="AS24">IFERROR(AVERAGE(IF(ISNUMBER(MATCH('FY 15 Contracts'!$A$9:$A$21,$K$2:$K$14,0)),'FY 15 Contracts'!AS9:AS21)),0)</f>
        <v>0</v>
      </c>
      <c r="AT24" s="109">
        <f t="array" ref="AT24">IFERROR(AVERAGE(IF(ISNUMBER(MATCH('FY 15 Contracts'!$A$9:$A$21,$K$2:$K$14,0)),'FY 15 Contracts'!AT9:AT21)),0)</f>
        <v>0</v>
      </c>
      <c r="AU24" s="110">
        <f t="array" ref="AU24">IFERROR(AVERAGE(IF(ISNUMBER(MATCH('FY 15 Contracts'!$A$9:$A$21,$K$2:$K$14,0)),'FY 15 Contracts'!AU9:AU21)),0)</f>
        <v>0</v>
      </c>
      <c r="AV24" s="109">
        <f t="array" ref="AV24">IFERROR(AVERAGE(IF(ISNUMBER(MATCH('FY 15 Contracts'!$A$9:$A$21,$K$2:$K$14,0)),'FY 15 Contracts'!AV9:AV21)),0)</f>
        <v>0</v>
      </c>
      <c r="AW24" s="110">
        <f t="array" ref="AW24">IFERROR(AVERAGE(IF(ISNUMBER(MATCH('FY 15 Contracts'!$A$9:$A$21,$K$2:$K$14,0)),'FY 15 Contracts'!AW9:AW21)),0)</f>
        <v>0</v>
      </c>
      <c r="AX24" s="109">
        <f t="array" ref="AX24">IFERROR(AVERAGE(IF(ISNUMBER(MATCH('FY 15 Contracts'!$A$9:$A$21,$K$2:$K$14,0)),'FY 15 Contracts'!AX9:AX21)),0)</f>
        <v>0</v>
      </c>
      <c r="AY24" s="110">
        <f t="array" ref="AY24">IFERROR(AVERAGE(IF(ISNUMBER(MATCH('FY 15 Contracts'!$A$9:$A$21,$K$2:$K$14,0)),'FY 15 Contracts'!AY9:AY21)),0)</f>
        <v>0</v>
      </c>
      <c r="AZ24" s="109">
        <f t="array" ref="AZ24">IFERROR(AVERAGE(IF(ISNUMBER(MATCH('FY 15 Contracts'!$A$9:$A$21,$K$2:$K$14,0)),'FY 15 Contracts'!AZ9:AZ21)),0)</f>
        <v>0</v>
      </c>
      <c r="BA24" s="110">
        <f t="array" ref="BA24">IFERROR(AVERAGE(IF(ISNUMBER(MATCH('FY 15 Contracts'!$A$9:$A$21,$K$2:$K$14,0)),'FY 15 Contracts'!BA9:BA21)),0)</f>
        <v>0</v>
      </c>
      <c r="BB24" s="109">
        <f t="array" ref="BB24">IFERROR(AVERAGE(IF(ISNUMBER(MATCH('FY 15 Contracts'!$A$9:$A$21,$K$2:$K$14,0)),'FY 15 Contracts'!BB9:BB21)),0)</f>
        <v>0</v>
      </c>
      <c r="BC24" s="110">
        <f t="array" ref="BC24">IFERROR(AVERAGE(IF(ISNUMBER(MATCH('FY 15 Contracts'!$A$9:$A$21,$K$2:$K$14,0)),'FY 15 Contracts'!BC9:BC21)),0)</f>
        <v>0</v>
      </c>
      <c r="BD24" s="109">
        <f t="array" ref="BD24">IFERROR(AVERAGE(IF(ISNUMBER(MATCH('FY 15 Contracts'!$A$9:$A$21,$K$2:$K$14,0)),'FY 15 Contracts'!BD9:BD21)),0)</f>
        <v>2334.7554545454545</v>
      </c>
      <c r="BE24" s="110">
        <f t="array" ref="BE24">IFERROR(AVERAGE(IF(ISNUMBER(MATCH('FY 15 Contracts'!$A$9:$A$21,$K$2:$K$14,0)),'FY 15 Contracts'!BE9:BE21)),0)</f>
        <v>9.0909090909090912E-2</v>
      </c>
      <c r="BF24" s="109">
        <f t="array" ref="BF24">IFERROR(AVERAGE(IF(ISNUMBER(MATCH('FY 15 Contracts'!$A$9:$A$21,$K$2:$K$14,0)),'FY 15 Contracts'!BF9:BF21)),0)</f>
        <v>0</v>
      </c>
      <c r="BG24" s="110">
        <f t="array" ref="BG24">IFERROR(AVERAGE(IF(ISNUMBER(MATCH('FY 15 Contracts'!$A$9:$A$21,$K$2:$K$14,0)),'FY 15 Contracts'!BG9:BG21)),0)</f>
        <v>0</v>
      </c>
      <c r="BH24" s="109">
        <f t="array" ref="BH24">IFERROR(AVERAGE(IF(ISNUMBER(MATCH('FY 15 Contracts'!$A$9:$A$21,$K$2:$K$14,0)),'FY 15 Contracts'!BH9:BH21)),0)</f>
        <v>9947.0545454545463</v>
      </c>
      <c r="BI24" s="110">
        <f t="array" ref="BI24">IFERROR(AVERAGE(IF(ISNUMBER(MATCH('FY 15 Contracts'!$A$9:$A$21,$K$2:$K$14,0)),'FY 15 Contracts'!BI9:BI21)),0)</f>
        <v>0.27272727272727271</v>
      </c>
      <c r="BJ24" s="109">
        <f t="array" ref="BJ24">IFERROR(AVERAGE(IF(ISNUMBER(MATCH('FY 15 Contracts'!$A$9:$A$21,$K$2:$K$14,0)),'FY 15 Contracts'!BJ9:BJ21)),0)</f>
        <v>6690.6572727272724</v>
      </c>
      <c r="BK24" s="110">
        <f t="array" ref="BK24">IFERROR(AVERAGE(IF(ISNUMBER(MATCH('FY 15 Contracts'!$A$9:$A$21,$K$2:$K$14,0)),'FY 15 Contracts'!BK9:BK21)),0)</f>
        <v>0.16363636363636364</v>
      </c>
      <c r="BL24" s="109">
        <f t="array" ref="BL24">IFERROR(AVERAGE(IF(ISNUMBER(MATCH('FY 15 Contracts'!$A$9:$A$21,$K$2:$K$14,0)),'FY 15 Contracts'!BL9:BL21)),0)</f>
        <v>8106.6336363636365</v>
      </c>
      <c r="BM24" s="110">
        <f t="array" ref="BM24">IFERROR(AVERAGE(IF(ISNUMBER(MATCH('FY 15 Contracts'!$A$9:$A$21,$K$2:$K$14,0)),'FY 15 Contracts'!BM9:BM21)),0)</f>
        <v>0.24454545454545454</v>
      </c>
      <c r="BN24" s="109">
        <f t="array" ref="BN24">IFERROR(AVERAGE(IF(ISNUMBER(MATCH('FY 15 Contracts'!$A$9:$A$21,$K$2:$K$14,0)),'FY 15 Contracts'!BN9:BN21)),0)</f>
        <v>12651.486363636364</v>
      </c>
      <c r="BO24" s="110">
        <f t="array" ref="BO24">IFERROR(AVERAGE(IF(ISNUMBER(MATCH('FY 15 Contracts'!$A$9:$A$21,$K$2:$K$14,0)),'FY 15 Contracts'!BO9:BO21)),0)</f>
        <v>0.41</v>
      </c>
      <c r="BP24" s="109">
        <f t="array" ref="BP24">IFERROR(AVERAGE(IF(ISNUMBER(MATCH('FY 15 Contracts'!$A$9:$A$21,$K$2:$K$14,0)),'FY 15 Contracts'!BP9:BP21)),0)</f>
        <v>9669.1663636363628</v>
      </c>
      <c r="BQ24" s="110">
        <f t="array" ref="BQ24">IFERROR(AVERAGE(IF(ISNUMBER(MATCH('FY 15 Contracts'!$A$9:$A$21,$K$2:$K$14,0)),'FY 15 Contracts'!BQ9:BQ21)),0)</f>
        <v>0.37636363636363634</v>
      </c>
      <c r="BR24" s="109">
        <f t="array" ref="BR24">IFERROR(AVERAGE(IF(ISNUMBER(MATCH('FY 15 Contracts'!$A$9:$A$21,$K$2:$K$14,0)),'FY 15 Contracts'!BR9:BR21)),0)</f>
        <v>2754.0336363636361</v>
      </c>
      <c r="BS24" s="110">
        <f t="array" ref="BS24">IFERROR(AVERAGE(IF(ISNUMBER(MATCH('FY 15 Contracts'!$A$9:$A$21,$K$2:$K$14,0)),'FY 15 Contracts'!BS9:BS21)),0)</f>
        <v>7.2727272727272738E-2</v>
      </c>
      <c r="BT24" s="109">
        <f t="array" ref="BT24">IFERROR(AVERAGE(IF(ISNUMBER(MATCH('FY 15 Contracts'!$A$9:$A$21,$K$2:$K$14,0)),'FY 15 Contracts'!BT9:BT21)),0)</f>
        <v>1799.3054545454545</v>
      </c>
      <c r="BU24" s="110">
        <f t="array" ref="BU24">IFERROR(AVERAGE(IF(ISNUMBER(MATCH('FY 15 Contracts'!$A$9:$A$21,$K$2:$K$14,0)),'FY 15 Contracts'!BU9:BU21)),0)</f>
        <v>5.4545454545454557E-2</v>
      </c>
      <c r="BV24" s="109">
        <f t="array" ref="BV24">IFERROR(AVERAGE(IF(ISNUMBER(MATCH('FY 15 Contracts'!$A$9:$A$21,$K$2:$K$14,0)),'FY 15 Contracts'!BV9:BV21)),0)</f>
        <v>0</v>
      </c>
      <c r="BW24" s="110">
        <f t="array" ref="BW24">IFERROR(AVERAGE(IF(ISNUMBER(MATCH('FY 15 Contracts'!$A$9:$A$21,$K$2:$K$14,0)),'FY 15 Contracts'!BW9:BW21)),0)</f>
        <v>0</v>
      </c>
      <c r="BX24" s="109">
        <f t="array" ref="BX24">IFERROR(AVERAGE(IF(ISNUMBER(MATCH('FY 15 Contracts'!$A$9:$A$21,$K$2:$K$14,0)),'FY 15 Contracts'!BX9:BX21)),0)</f>
        <v>0</v>
      </c>
      <c r="BY24" s="110">
        <f t="array" ref="BY24">IFERROR(AVERAGE(IF(ISNUMBER(MATCH('FY 15 Contracts'!$A$9:$A$21,$K$2:$K$14,0)),'FY 15 Contracts'!BY9:BY21)),0)</f>
        <v>0</v>
      </c>
      <c r="BZ24" s="109">
        <f t="array" ref="BZ24">IFERROR(AVERAGE(IF(ISNUMBER(MATCH('FY 15 Contracts'!$A$9:$A$21,$K$2:$K$14,0)),'FY 15 Contracts'!BZ9:BZ21)),0)</f>
        <v>99338.060909090898</v>
      </c>
      <c r="CA24" s="111">
        <f t="array" ref="CA24">IFERROR(AVERAGE(IF(ISNUMBER(MATCH('FY 15 Contracts'!$A$9:$A$21,$K$2:$K$14,0)),'FY 15 Contracts'!CA9:CA21)),0)</f>
        <v>2.5272727272727269</v>
      </c>
    </row>
    <row r="25" spans="1:79" x14ac:dyDescent="0.3">
      <c r="A25" s="115"/>
      <c r="B25" s="104"/>
      <c r="C25" s="105"/>
      <c r="D25" s="104"/>
      <c r="E25" s="105"/>
      <c r="F25" s="104"/>
      <c r="G25" s="105"/>
      <c r="H25" s="104"/>
      <c r="I25" s="105"/>
      <c r="J25" s="104"/>
      <c r="K25" s="105"/>
      <c r="L25" s="104"/>
      <c r="M25" s="105"/>
      <c r="N25" s="104"/>
      <c r="O25" s="105"/>
      <c r="P25" s="104"/>
      <c r="Q25" s="105"/>
      <c r="R25" s="104"/>
      <c r="S25" s="105"/>
      <c r="T25" s="104"/>
      <c r="U25" s="105"/>
      <c r="V25" s="104"/>
      <c r="W25" s="105"/>
      <c r="X25" s="104"/>
      <c r="Y25" s="105"/>
      <c r="Z25" s="104"/>
      <c r="AA25" s="105"/>
      <c r="AB25" s="104"/>
      <c r="AC25" s="105"/>
      <c r="AD25" s="104"/>
      <c r="AE25" s="105"/>
      <c r="AF25" s="104"/>
      <c r="AG25" s="105"/>
      <c r="AH25" s="104"/>
      <c r="AI25" s="105"/>
      <c r="AJ25" s="104"/>
      <c r="AK25" s="105"/>
      <c r="AL25" s="104"/>
      <c r="AM25" s="105"/>
      <c r="AN25" s="104"/>
      <c r="AO25" s="105"/>
      <c r="AP25" s="104"/>
      <c r="AQ25" s="105"/>
      <c r="AR25" s="104"/>
      <c r="AS25" s="105"/>
      <c r="AT25" s="104"/>
      <c r="AU25" s="105"/>
      <c r="AV25" s="104"/>
      <c r="AW25" s="105"/>
      <c r="AX25" s="104"/>
      <c r="AY25" s="105"/>
      <c r="AZ25" s="104"/>
      <c r="BA25" s="105"/>
      <c r="BB25" s="104"/>
      <c r="BC25" s="105"/>
      <c r="BD25" s="104"/>
      <c r="BE25" s="105"/>
      <c r="BF25" s="104"/>
      <c r="BG25" s="105"/>
      <c r="BH25" s="104"/>
      <c r="BI25" s="105"/>
      <c r="BJ25" s="104"/>
      <c r="BK25" s="105"/>
      <c r="BL25" s="104"/>
      <c r="BM25" s="105"/>
      <c r="BN25" s="104"/>
      <c r="BO25" s="105"/>
      <c r="BP25" s="104"/>
      <c r="BQ25" s="105"/>
      <c r="BR25" s="104"/>
      <c r="BS25" s="105"/>
      <c r="BT25" s="104"/>
      <c r="BU25" s="105"/>
      <c r="BV25" s="104"/>
      <c r="BW25" s="105"/>
      <c r="BX25" s="104"/>
      <c r="BY25" s="105"/>
      <c r="BZ25" s="104"/>
      <c r="CA25" s="105"/>
    </row>
  </sheetData>
  <mergeCells count="1">
    <mergeCell ref="A1:A14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CB26"/>
  <sheetViews>
    <sheetView zoomScale="85" zoomScaleNormal="85" workbookViewId="0">
      <pane xSplit="1" ySplit="8" topLeftCell="BM9" activePane="bottomRight" state="frozen"/>
      <selection activeCell="J43" sqref="J43"/>
      <selection pane="topRight" activeCell="J43" sqref="J43"/>
      <selection pane="bottomLeft" activeCell="J43" sqref="J43"/>
      <selection pane="bottomRight" activeCell="G22" sqref="G22"/>
    </sheetView>
  </sheetViews>
  <sheetFormatPr defaultRowHeight="14.4" x14ac:dyDescent="0.3"/>
  <cols>
    <col min="1" max="1" width="37.44140625" bestFit="1" customWidth="1"/>
    <col min="2" max="2" width="13.33203125" bestFit="1" customWidth="1"/>
    <col min="3" max="3" width="10.5546875" bestFit="1" customWidth="1"/>
    <col min="4" max="4" width="13.33203125" bestFit="1" customWidth="1"/>
    <col min="5" max="5" width="10.5546875" bestFit="1" customWidth="1"/>
    <col min="6" max="6" width="13.33203125" bestFit="1" customWidth="1"/>
    <col min="7" max="7" width="10.5546875" bestFit="1" customWidth="1"/>
    <col min="8" max="8" width="13.33203125" bestFit="1" customWidth="1"/>
    <col min="9" max="9" width="10.5546875" bestFit="1" customWidth="1"/>
    <col min="10" max="10" width="13.33203125" bestFit="1" customWidth="1"/>
    <col min="11" max="11" width="10.5546875" bestFit="1" customWidth="1"/>
    <col min="12" max="12" width="13.33203125" bestFit="1" customWidth="1"/>
    <col min="13" max="13" width="10.5546875" bestFit="1" customWidth="1"/>
    <col min="14" max="14" width="13.33203125" bestFit="1" customWidth="1"/>
    <col min="15" max="15" width="10.5546875" bestFit="1" customWidth="1"/>
    <col min="16" max="16" width="13.33203125" bestFit="1" customWidth="1"/>
    <col min="17" max="17" width="10.5546875" bestFit="1" customWidth="1"/>
    <col min="18" max="18" width="13.33203125" bestFit="1" customWidth="1"/>
    <col min="19" max="19" width="10.5546875" bestFit="1" customWidth="1"/>
    <col min="20" max="20" width="13.33203125" bestFit="1" customWidth="1"/>
    <col min="21" max="21" width="10.5546875" bestFit="1" customWidth="1"/>
    <col min="22" max="22" width="13.33203125" bestFit="1" customWidth="1"/>
    <col min="23" max="23" width="10.5546875" bestFit="1" customWidth="1"/>
    <col min="24" max="24" width="13.33203125" bestFit="1" customWidth="1"/>
    <col min="25" max="25" width="10.5546875" bestFit="1" customWidth="1"/>
    <col min="26" max="26" width="13.33203125" bestFit="1" customWidth="1"/>
    <col min="27" max="27" width="10.5546875" bestFit="1" customWidth="1"/>
    <col min="28" max="28" width="13.33203125" bestFit="1" customWidth="1"/>
    <col min="29" max="29" width="10.5546875" bestFit="1" customWidth="1"/>
    <col min="30" max="30" width="13.33203125" bestFit="1" customWidth="1"/>
    <col min="31" max="31" width="10.5546875" bestFit="1" customWidth="1"/>
    <col min="32" max="32" width="13.33203125" bestFit="1" customWidth="1"/>
    <col min="33" max="33" width="10.5546875" bestFit="1" customWidth="1"/>
    <col min="34" max="34" width="13.33203125" bestFit="1" customWidth="1"/>
    <col min="35" max="35" width="10.5546875" bestFit="1" customWidth="1"/>
    <col min="36" max="36" width="13.33203125" bestFit="1" customWidth="1"/>
    <col min="37" max="37" width="10.5546875" bestFit="1" customWidth="1"/>
    <col min="38" max="38" width="13.33203125" bestFit="1" customWidth="1"/>
    <col min="39" max="39" width="10.5546875" bestFit="1" customWidth="1"/>
    <col min="40" max="40" width="13.33203125" bestFit="1" customWidth="1"/>
    <col min="41" max="41" width="10.5546875" bestFit="1" customWidth="1"/>
    <col min="42" max="42" width="13.33203125" bestFit="1" customWidth="1"/>
    <col min="43" max="43" width="10.5546875" bestFit="1" customWidth="1"/>
    <col min="44" max="44" width="13.33203125" bestFit="1" customWidth="1"/>
    <col min="45" max="45" width="10.5546875" bestFit="1" customWidth="1"/>
    <col min="46" max="46" width="13.33203125" bestFit="1" customWidth="1"/>
    <col min="47" max="47" width="10.5546875" bestFit="1" customWidth="1"/>
    <col min="48" max="48" width="13.33203125" bestFit="1" customWidth="1"/>
    <col min="49" max="49" width="10.5546875" bestFit="1" customWidth="1"/>
    <col min="50" max="50" width="13.33203125" bestFit="1" customWidth="1"/>
    <col min="51" max="51" width="10.5546875" bestFit="1" customWidth="1"/>
    <col min="52" max="52" width="13.33203125" bestFit="1" customWidth="1"/>
    <col min="53" max="53" width="10.5546875" bestFit="1" customWidth="1"/>
    <col min="54" max="54" width="13.33203125" bestFit="1" customWidth="1"/>
    <col min="55" max="55" width="10.5546875" bestFit="1" customWidth="1"/>
    <col min="56" max="56" width="13.33203125" bestFit="1" customWidth="1"/>
    <col min="57" max="57" width="10.5546875" bestFit="1" customWidth="1"/>
    <col min="58" max="58" width="13.33203125" bestFit="1" customWidth="1"/>
    <col min="59" max="59" width="10.5546875" bestFit="1" customWidth="1"/>
    <col min="60" max="60" width="13.33203125" bestFit="1" customWidth="1"/>
    <col min="61" max="61" width="10.5546875" bestFit="1" customWidth="1"/>
    <col min="62" max="62" width="13.33203125" bestFit="1" customWidth="1"/>
    <col min="63" max="63" width="10.5546875" bestFit="1" customWidth="1"/>
    <col min="64" max="64" width="13.33203125" bestFit="1" customWidth="1"/>
    <col min="65" max="65" width="10.5546875" bestFit="1" customWidth="1"/>
    <col min="66" max="66" width="13.33203125" bestFit="1" customWidth="1"/>
    <col min="67" max="67" width="10.5546875" bestFit="1" customWidth="1"/>
    <col min="68" max="68" width="13.33203125" bestFit="1" customWidth="1"/>
    <col min="69" max="69" width="10.5546875" bestFit="1" customWidth="1"/>
    <col min="70" max="70" width="13.33203125" bestFit="1" customWidth="1"/>
    <col min="71" max="71" width="10.5546875" bestFit="1" customWidth="1"/>
    <col min="72" max="72" width="13.33203125" bestFit="1" customWidth="1"/>
    <col min="73" max="73" width="10.5546875" bestFit="1" customWidth="1"/>
    <col min="74" max="74" width="13.33203125" bestFit="1" customWidth="1"/>
    <col min="75" max="75" width="10.5546875" bestFit="1" customWidth="1"/>
    <col min="76" max="76" width="13.33203125" bestFit="1" customWidth="1"/>
    <col min="77" max="77" width="10.5546875" bestFit="1" customWidth="1"/>
    <col min="78" max="78" width="13.33203125" bestFit="1" customWidth="1"/>
    <col min="79" max="79" width="10.5546875" bestFit="1" customWidth="1"/>
  </cols>
  <sheetData>
    <row r="4" spans="1:80" x14ac:dyDescent="0.3">
      <c r="A4" s="121" t="s">
        <v>2</v>
      </c>
    </row>
    <row r="5" spans="1:80" x14ac:dyDescent="0.3">
      <c r="A5" s="122" t="s">
        <v>7</v>
      </c>
    </row>
    <row r="6" spans="1:80" x14ac:dyDescent="0.3">
      <c r="A6" s="123"/>
      <c r="B6" s="124" t="s">
        <v>179</v>
      </c>
      <c r="C6" s="125"/>
      <c r="D6" s="124" t="s">
        <v>195</v>
      </c>
      <c r="E6" s="125"/>
      <c r="F6" s="124" t="s">
        <v>209</v>
      </c>
      <c r="G6" s="125"/>
      <c r="H6" s="124" t="s">
        <v>211</v>
      </c>
      <c r="I6" s="125"/>
      <c r="J6" s="124" t="s">
        <v>333</v>
      </c>
      <c r="K6" s="125"/>
      <c r="L6" s="124" t="s">
        <v>335</v>
      </c>
      <c r="M6" s="125"/>
      <c r="N6" s="124" t="s">
        <v>337</v>
      </c>
      <c r="O6" s="125"/>
      <c r="P6" s="124" t="s">
        <v>339</v>
      </c>
      <c r="Q6" s="125"/>
      <c r="R6" s="124" t="s">
        <v>341</v>
      </c>
      <c r="S6" s="125"/>
      <c r="T6" s="124" t="s">
        <v>343</v>
      </c>
      <c r="U6" s="125"/>
      <c r="V6" s="124" t="s">
        <v>345</v>
      </c>
      <c r="W6" s="125"/>
      <c r="X6" s="124" t="s">
        <v>347</v>
      </c>
      <c r="Y6" s="125"/>
      <c r="Z6" s="124" t="s">
        <v>349</v>
      </c>
      <c r="AA6" s="125"/>
      <c r="AB6" s="124" t="s">
        <v>351</v>
      </c>
      <c r="AC6" s="125"/>
      <c r="AD6" s="124" t="s">
        <v>353</v>
      </c>
      <c r="AE6" s="125"/>
      <c r="AF6" s="124" t="s">
        <v>205</v>
      </c>
      <c r="AG6" s="125"/>
      <c r="AH6" s="124" t="s">
        <v>355</v>
      </c>
      <c r="AI6" s="125"/>
      <c r="AJ6" s="124" t="s">
        <v>357</v>
      </c>
      <c r="AK6" s="125"/>
      <c r="AL6" s="124" t="s">
        <v>359</v>
      </c>
      <c r="AM6" s="125"/>
      <c r="AN6" s="124" t="s">
        <v>361</v>
      </c>
      <c r="AO6" s="125"/>
      <c r="AP6" s="124" t="s">
        <v>363</v>
      </c>
      <c r="AQ6" s="125"/>
      <c r="AR6" s="124" t="s">
        <v>365</v>
      </c>
      <c r="AS6" s="125"/>
      <c r="AT6" s="124" t="s">
        <v>220</v>
      </c>
      <c r="AU6" s="125"/>
      <c r="AV6" s="124" t="s">
        <v>367</v>
      </c>
      <c r="AW6" s="125"/>
      <c r="AX6" s="124" t="s">
        <v>369</v>
      </c>
      <c r="AY6" s="125"/>
      <c r="AZ6" s="124" t="s">
        <v>371</v>
      </c>
      <c r="BA6" s="125"/>
      <c r="BB6" s="124" t="s">
        <v>373</v>
      </c>
      <c r="BC6" s="125"/>
      <c r="BD6" s="124" t="s">
        <v>213</v>
      </c>
      <c r="BE6" s="125"/>
      <c r="BF6" s="124" t="s">
        <v>375</v>
      </c>
      <c r="BG6" s="125"/>
      <c r="BH6" s="124" t="s">
        <v>175</v>
      </c>
      <c r="BI6" s="125"/>
      <c r="BJ6" s="124" t="s">
        <v>203</v>
      </c>
      <c r="BK6" s="125"/>
      <c r="BL6" s="124" t="s">
        <v>199</v>
      </c>
      <c r="BM6" s="125"/>
      <c r="BN6" s="124" t="s">
        <v>201</v>
      </c>
      <c r="BO6" s="125"/>
      <c r="BP6" s="124" t="s">
        <v>181</v>
      </c>
      <c r="BQ6" s="125"/>
      <c r="BR6" s="124" t="s">
        <v>197</v>
      </c>
      <c r="BS6" s="125"/>
      <c r="BT6" s="124" t="s">
        <v>207</v>
      </c>
      <c r="BU6" s="125"/>
      <c r="BV6" s="124" t="s">
        <v>377</v>
      </c>
      <c r="BW6" s="125"/>
      <c r="BX6" s="124" t="s">
        <v>218</v>
      </c>
      <c r="BY6" s="125"/>
      <c r="BZ6" s="124" t="s">
        <v>177</v>
      </c>
      <c r="CA6" s="125"/>
      <c r="CB6" s="1"/>
    </row>
    <row r="7" spans="1:80" ht="72" x14ac:dyDescent="0.3">
      <c r="A7" s="126"/>
      <c r="B7" s="127" t="s">
        <v>180</v>
      </c>
      <c r="C7" s="128"/>
      <c r="D7" s="127" t="s">
        <v>196</v>
      </c>
      <c r="E7" s="128"/>
      <c r="F7" s="127" t="s">
        <v>210</v>
      </c>
      <c r="G7" s="128"/>
      <c r="H7" s="127" t="s">
        <v>212</v>
      </c>
      <c r="I7" s="128"/>
      <c r="J7" s="127" t="s">
        <v>334</v>
      </c>
      <c r="K7" s="128"/>
      <c r="L7" s="127" t="s">
        <v>336</v>
      </c>
      <c r="M7" s="128"/>
      <c r="N7" s="127" t="s">
        <v>338</v>
      </c>
      <c r="O7" s="128"/>
      <c r="P7" s="127" t="s">
        <v>340</v>
      </c>
      <c r="Q7" s="128"/>
      <c r="R7" s="127" t="s">
        <v>342</v>
      </c>
      <c r="S7" s="128"/>
      <c r="T7" s="127" t="s">
        <v>344</v>
      </c>
      <c r="U7" s="128"/>
      <c r="V7" s="127" t="s">
        <v>346</v>
      </c>
      <c r="W7" s="128"/>
      <c r="X7" s="127" t="s">
        <v>348</v>
      </c>
      <c r="Y7" s="128"/>
      <c r="Z7" s="127" t="s">
        <v>350</v>
      </c>
      <c r="AA7" s="128"/>
      <c r="AB7" s="127" t="s">
        <v>352</v>
      </c>
      <c r="AC7" s="128"/>
      <c r="AD7" s="127" t="s">
        <v>354</v>
      </c>
      <c r="AE7" s="128"/>
      <c r="AF7" s="127" t="s">
        <v>206</v>
      </c>
      <c r="AG7" s="128"/>
      <c r="AH7" s="127" t="s">
        <v>356</v>
      </c>
      <c r="AI7" s="128"/>
      <c r="AJ7" s="127" t="s">
        <v>358</v>
      </c>
      <c r="AK7" s="128"/>
      <c r="AL7" s="127" t="s">
        <v>360</v>
      </c>
      <c r="AM7" s="128"/>
      <c r="AN7" s="127" t="s">
        <v>362</v>
      </c>
      <c r="AO7" s="128"/>
      <c r="AP7" s="127" t="s">
        <v>364</v>
      </c>
      <c r="AQ7" s="128"/>
      <c r="AR7" s="127" t="s">
        <v>366</v>
      </c>
      <c r="AS7" s="128"/>
      <c r="AT7" s="127" t="s">
        <v>221</v>
      </c>
      <c r="AU7" s="128"/>
      <c r="AV7" s="127" t="s">
        <v>368</v>
      </c>
      <c r="AW7" s="128"/>
      <c r="AX7" s="127" t="s">
        <v>370</v>
      </c>
      <c r="AY7" s="128"/>
      <c r="AZ7" s="127" t="s">
        <v>372</v>
      </c>
      <c r="BA7" s="128"/>
      <c r="BB7" s="127" t="s">
        <v>374</v>
      </c>
      <c r="BC7" s="128"/>
      <c r="BD7" s="127" t="s">
        <v>214</v>
      </c>
      <c r="BE7" s="128"/>
      <c r="BF7" s="127" t="s">
        <v>376</v>
      </c>
      <c r="BG7" s="128"/>
      <c r="BH7" s="127" t="s">
        <v>176</v>
      </c>
      <c r="BI7" s="128"/>
      <c r="BJ7" s="127" t="s">
        <v>204</v>
      </c>
      <c r="BK7" s="128"/>
      <c r="BL7" s="127" t="s">
        <v>200</v>
      </c>
      <c r="BM7" s="128"/>
      <c r="BN7" s="127" t="s">
        <v>202</v>
      </c>
      <c r="BO7" s="128"/>
      <c r="BP7" s="127" t="s">
        <v>182</v>
      </c>
      <c r="BQ7" s="128"/>
      <c r="BR7" s="127" t="s">
        <v>198</v>
      </c>
      <c r="BS7" s="128"/>
      <c r="BT7" s="127" t="s">
        <v>208</v>
      </c>
      <c r="BU7" s="128"/>
      <c r="BV7" s="127" t="s">
        <v>378</v>
      </c>
      <c r="BW7" s="128"/>
      <c r="BX7" s="127" t="s">
        <v>219</v>
      </c>
      <c r="BY7" s="128"/>
      <c r="BZ7" s="127" t="s">
        <v>178</v>
      </c>
      <c r="CA7" s="128"/>
      <c r="CB7" s="129"/>
    </row>
    <row r="8" spans="1:80" x14ac:dyDescent="0.3">
      <c r="A8" s="124" t="s">
        <v>1</v>
      </c>
      <c r="B8" s="124" t="s">
        <v>459</v>
      </c>
      <c r="C8" s="130" t="s">
        <v>458</v>
      </c>
      <c r="D8" s="124" t="s">
        <v>459</v>
      </c>
      <c r="E8" s="130" t="s">
        <v>458</v>
      </c>
      <c r="F8" s="124" t="s">
        <v>459</v>
      </c>
      <c r="G8" s="130" t="s">
        <v>458</v>
      </c>
      <c r="H8" s="124" t="s">
        <v>459</v>
      </c>
      <c r="I8" s="130" t="s">
        <v>458</v>
      </c>
      <c r="J8" s="124" t="s">
        <v>459</v>
      </c>
      <c r="K8" s="130" t="s">
        <v>458</v>
      </c>
      <c r="L8" s="124" t="s">
        <v>459</v>
      </c>
      <c r="M8" s="130" t="s">
        <v>458</v>
      </c>
      <c r="N8" s="124" t="s">
        <v>459</v>
      </c>
      <c r="O8" s="130" t="s">
        <v>458</v>
      </c>
      <c r="P8" s="124" t="s">
        <v>459</v>
      </c>
      <c r="Q8" s="130" t="s">
        <v>458</v>
      </c>
      <c r="R8" s="124" t="s">
        <v>459</v>
      </c>
      <c r="S8" s="130" t="s">
        <v>458</v>
      </c>
      <c r="T8" s="124" t="s">
        <v>459</v>
      </c>
      <c r="U8" s="130" t="s">
        <v>458</v>
      </c>
      <c r="V8" s="124" t="s">
        <v>459</v>
      </c>
      <c r="W8" s="130" t="s">
        <v>458</v>
      </c>
      <c r="X8" s="124" t="s">
        <v>459</v>
      </c>
      <c r="Y8" s="130" t="s">
        <v>458</v>
      </c>
      <c r="Z8" s="124" t="s">
        <v>459</v>
      </c>
      <c r="AA8" s="130" t="s">
        <v>458</v>
      </c>
      <c r="AB8" s="124" t="s">
        <v>459</v>
      </c>
      <c r="AC8" s="130" t="s">
        <v>458</v>
      </c>
      <c r="AD8" s="124" t="s">
        <v>459</v>
      </c>
      <c r="AE8" s="130" t="s">
        <v>458</v>
      </c>
      <c r="AF8" s="124" t="s">
        <v>459</v>
      </c>
      <c r="AG8" s="130" t="s">
        <v>458</v>
      </c>
      <c r="AH8" s="124" t="s">
        <v>459</v>
      </c>
      <c r="AI8" s="130" t="s">
        <v>458</v>
      </c>
      <c r="AJ8" s="124" t="s">
        <v>459</v>
      </c>
      <c r="AK8" s="130" t="s">
        <v>458</v>
      </c>
      <c r="AL8" s="124" t="s">
        <v>459</v>
      </c>
      <c r="AM8" s="130" t="s">
        <v>458</v>
      </c>
      <c r="AN8" s="124" t="s">
        <v>459</v>
      </c>
      <c r="AO8" s="130" t="s">
        <v>458</v>
      </c>
      <c r="AP8" s="124" t="s">
        <v>459</v>
      </c>
      <c r="AQ8" s="130" t="s">
        <v>458</v>
      </c>
      <c r="AR8" s="124" t="s">
        <v>459</v>
      </c>
      <c r="AS8" s="130" t="s">
        <v>458</v>
      </c>
      <c r="AT8" s="124" t="s">
        <v>459</v>
      </c>
      <c r="AU8" s="130" t="s">
        <v>458</v>
      </c>
      <c r="AV8" s="124" t="s">
        <v>459</v>
      </c>
      <c r="AW8" s="130" t="s">
        <v>458</v>
      </c>
      <c r="AX8" s="124" t="s">
        <v>459</v>
      </c>
      <c r="AY8" s="130" t="s">
        <v>458</v>
      </c>
      <c r="AZ8" s="124" t="s">
        <v>459</v>
      </c>
      <c r="BA8" s="130" t="s">
        <v>458</v>
      </c>
      <c r="BB8" s="124" t="s">
        <v>459</v>
      </c>
      <c r="BC8" s="130" t="s">
        <v>458</v>
      </c>
      <c r="BD8" s="124" t="s">
        <v>459</v>
      </c>
      <c r="BE8" s="130" t="s">
        <v>458</v>
      </c>
      <c r="BF8" s="124" t="s">
        <v>459</v>
      </c>
      <c r="BG8" s="130" t="s">
        <v>458</v>
      </c>
      <c r="BH8" s="124" t="s">
        <v>459</v>
      </c>
      <c r="BI8" s="130" t="s">
        <v>458</v>
      </c>
      <c r="BJ8" s="124" t="s">
        <v>459</v>
      </c>
      <c r="BK8" s="130" t="s">
        <v>458</v>
      </c>
      <c r="BL8" s="124" t="s">
        <v>459</v>
      </c>
      <c r="BM8" s="130" t="s">
        <v>458</v>
      </c>
      <c r="BN8" s="124" t="s">
        <v>459</v>
      </c>
      <c r="BO8" s="130" t="s">
        <v>458</v>
      </c>
      <c r="BP8" s="124" t="s">
        <v>459</v>
      </c>
      <c r="BQ8" s="130" t="s">
        <v>458</v>
      </c>
      <c r="BR8" s="124" t="s">
        <v>459</v>
      </c>
      <c r="BS8" s="130" t="s">
        <v>458</v>
      </c>
      <c r="BT8" s="124" t="s">
        <v>459</v>
      </c>
      <c r="BU8" s="130" t="s">
        <v>458</v>
      </c>
      <c r="BV8" s="124" t="s">
        <v>459</v>
      </c>
      <c r="BW8" s="130" t="s">
        <v>458</v>
      </c>
      <c r="BX8" s="124" t="s">
        <v>459</v>
      </c>
      <c r="BY8" s="130" t="s">
        <v>458</v>
      </c>
      <c r="BZ8" s="124" t="s">
        <v>459</v>
      </c>
      <c r="CA8" s="130" t="s">
        <v>458</v>
      </c>
      <c r="CB8" s="1"/>
    </row>
    <row r="9" spans="1:80" x14ac:dyDescent="0.3">
      <c r="A9" t="s">
        <v>463</v>
      </c>
      <c r="B9" s="131">
        <v>9278.92</v>
      </c>
      <c r="C9" s="132">
        <v>0.09</v>
      </c>
      <c r="D9" s="131">
        <v>0</v>
      </c>
      <c r="E9" s="132">
        <v>0</v>
      </c>
      <c r="F9" s="131">
        <v>0</v>
      </c>
      <c r="G9" s="132">
        <v>0</v>
      </c>
      <c r="H9" s="131">
        <v>6990.9</v>
      </c>
      <c r="I9" s="132">
        <v>0.1</v>
      </c>
      <c r="J9" s="131">
        <v>0</v>
      </c>
      <c r="K9" s="132">
        <v>0</v>
      </c>
      <c r="L9" s="131">
        <v>0</v>
      </c>
      <c r="M9" s="132">
        <v>0</v>
      </c>
      <c r="N9" s="131">
        <v>0</v>
      </c>
      <c r="O9" s="132">
        <v>0</v>
      </c>
      <c r="P9" s="131">
        <v>0</v>
      </c>
      <c r="Q9" s="132">
        <v>0</v>
      </c>
      <c r="R9" s="131">
        <v>0</v>
      </c>
      <c r="S9" s="132">
        <v>0</v>
      </c>
      <c r="T9" s="131">
        <v>0</v>
      </c>
      <c r="U9" s="132">
        <v>0</v>
      </c>
      <c r="V9" s="131">
        <v>0</v>
      </c>
      <c r="W9" s="132">
        <v>0</v>
      </c>
      <c r="X9" s="131">
        <v>0</v>
      </c>
      <c r="Y9" s="132">
        <v>0</v>
      </c>
      <c r="Z9" s="131">
        <v>0</v>
      </c>
      <c r="AA9" s="132">
        <v>0</v>
      </c>
      <c r="AB9" s="131">
        <v>0</v>
      </c>
      <c r="AC9" s="132">
        <v>0</v>
      </c>
      <c r="AD9" s="131">
        <v>0</v>
      </c>
      <c r="AE9" s="132">
        <v>0</v>
      </c>
      <c r="AF9" s="131">
        <v>0</v>
      </c>
      <c r="AG9" s="132">
        <v>0</v>
      </c>
      <c r="AH9" s="131">
        <v>0</v>
      </c>
      <c r="AI9" s="132">
        <v>0</v>
      </c>
      <c r="AJ9" s="131">
        <v>0</v>
      </c>
      <c r="AK9" s="132">
        <v>0</v>
      </c>
      <c r="AL9" s="131">
        <v>0</v>
      </c>
      <c r="AM9" s="132">
        <v>0</v>
      </c>
      <c r="AN9" s="131">
        <v>0</v>
      </c>
      <c r="AO9" s="132">
        <v>0</v>
      </c>
      <c r="AP9" s="131">
        <v>0</v>
      </c>
      <c r="AQ9" s="132">
        <v>0</v>
      </c>
      <c r="AR9" s="131">
        <v>0</v>
      </c>
      <c r="AS9" s="132">
        <v>0</v>
      </c>
      <c r="AT9" s="131">
        <v>0</v>
      </c>
      <c r="AU9" s="132">
        <v>0</v>
      </c>
      <c r="AV9" s="131">
        <v>0</v>
      </c>
      <c r="AW9" s="132">
        <v>0</v>
      </c>
      <c r="AX9" s="131">
        <v>0</v>
      </c>
      <c r="AY9" s="132">
        <v>0</v>
      </c>
      <c r="AZ9" s="131">
        <v>0</v>
      </c>
      <c r="BA9" s="132">
        <v>0</v>
      </c>
      <c r="BB9" s="131">
        <v>0</v>
      </c>
      <c r="BC9" s="132">
        <v>0</v>
      </c>
      <c r="BD9" s="131">
        <v>0</v>
      </c>
      <c r="BE9" s="132">
        <v>0</v>
      </c>
      <c r="BF9" s="131">
        <v>0</v>
      </c>
      <c r="BG9" s="132">
        <v>0</v>
      </c>
      <c r="BH9" s="131">
        <v>0</v>
      </c>
      <c r="BI9" s="132">
        <v>0</v>
      </c>
      <c r="BJ9" s="131">
        <v>39277.089999999997</v>
      </c>
      <c r="BK9" s="132">
        <v>1</v>
      </c>
      <c r="BL9" s="131">
        <v>0</v>
      </c>
      <c r="BM9" s="132">
        <v>0</v>
      </c>
      <c r="BN9" s="131">
        <v>27086.51</v>
      </c>
      <c r="BO9" s="132">
        <v>1.1499999999999999</v>
      </c>
      <c r="BP9" s="131">
        <v>0</v>
      </c>
      <c r="BQ9" s="132">
        <v>0</v>
      </c>
      <c r="BR9" s="131">
        <v>13290.99</v>
      </c>
      <c r="BS9" s="132">
        <v>0.25</v>
      </c>
      <c r="BT9" s="131">
        <v>0</v>
      </c>
      <c r="BU9" s="132">
        <v>0</v>
      </c>
      <c r="BV9" s="131">
        <v>0</v>
      </c>
      <c r="BW9" s="132">
        <v>0</v>
      </c>
      <c r="BX9" s="131">
        <v>0</v>
      </c>
      <c r="BY9" s="132">
        <v>0</v>
      </c>
      <c r="BZ9" s="131">
        <v>95924.41</v>
      </c>
      <c r="CA9" s="132">
        <v>2.59</v>
      </c>
      <c r="CB9" s="1"/>
    </row>
    <row r="10" spans="1:80" x14ac:dyDescent="0.3">
      <c r="A10" s="3" t="s">
        <v>118</v>
      </c>
      <c r="B10" s="131">
        <v>47770</v>
      </c>
      <c r="C10" s="132">
        <v>0.4</v>
      </c>
      <c r="D10" s="131">
        <v>41270</v>
      </c>
      <c r="E10" s="132">
        <v>0.6</v>
      </c>
      <c r="F10" s="131">
        <v>0</v>
      </c>
      <c r="G10" s="132">
        <v>0</v>
      </c>
      <c r="H10" s="131">
        <v>0</v>
      </c>
      <c r="I10" s="132">
        <v>0</v>
      </c>
      <c r="J10" s="131">
        <v>0</v>
      </c>
      <c r="K10" s="132">
        <v>0</v>
      </c>
      <c r="L10" s="131">
        <v>0</v>
      </c>
      <c r="M10" s="132">
        <v>0</v>
      </c>
      <c r="N10" s="131">
        <v>0</v>
      </c>
      <c r="O10" s="132">
        <v>0</v>
      </c>
      <c r="P10" s="131">
        <v>0</v>
      </c>
      <c r="Q10" s="132">
        <v>0</v>
      </c>
      <c r="R10" s="131">
        <v>0</v>
      </c>
      <c r="S10" s="132">
        <v>0</v>
      </c>
      <c r="T10" s="131">
        <v>0</v>
      </c>
      <c r="U10" s="132">
        <v>0</v>
      </c>
      <c r="V10" s="131">
        <v>0</v>
      </c>
      <c r="W10" s="132">
        <v>0</v>
      </c>
      <c r="X10" s="131">
        <v>0</v>
      </c>
      <c r="Y10" s="132">
        <v>0</v>
      </c>
      <c r="Z10" s="131">
        <v>0</v>
      </c>
      <c r="AA10" s="132">
        <v>0</v>
      </c>
      <c r="AB10" s="131">
        <v>0</v>
      </c>
      <c r="AC10" s="132">
        <v>0</v>
      </c>
      <c r="AD10" s="131">
        <v>0</v>
      </c>
      <c r="AE10" s="132">
        <v>0</v>
      </c>
      <c r="AF10" s="131">
        <v>5040</v>
      </c>
      <c r="AG10" s="132">
        <v>0.15</v>
      </c>
      <c r="AH10" s="131">
        <v>0</v>
      </c>
      <c r="AI10" s="132">
        <v>0</v>
      </c>
      <c r="AJ10" s="131">
        <v>0</v>
      </c>
      <c r="AK10" s="132">
        <v>0</v>
      </c>
      <c r="AL10" s="131">
        <v>0</v>
      </c>
      <c r="AM10" s="132">
        <v>0</v>
      </c>
      <c r="AN10" s="131">
        <v>0</v>
      </c>
      <c r="AO10" s="132">
        <v>0</v>
      </c>
      <c r="AP10" s="131">
        <v>0</v>
      </c>
      <c r="AQ10" s="132">
        <v>0</v>
      </c>
      <c r="AR10" s="131">
        <v>0</v>
      </c>
      <c r="AS10" s="132">
        <v>0</v>
      </c>
      <c r="AT10" s="131">
        <v>0</v>
      </c>
      <c r="AU10" s="132">
        <v>0</v>
      </c>
      <c r="AV10" s="131">
        <v>0</v>
      </c>
      <c r="AW10" s="132">
        <v>0</v>
      </c>
      <c r="AX10" s="131">
        <v>0</v>
      </c>
      <c r="AY10" s="132">
        <v>0</v>
      </c>
      <c r="AZ10" s="131">
        <v>0</v>
      </c>
      <c r="BA10" s="132">
        <v>0</v>
      </c>
      <c r="BB10" s="131">
        <v>0</v>
      </c>
      <c r="BC10" s="132">
        <v>0</v>
      </c>
      <c r="BD10" s="131">
        <v>0</v>
      </c>
      <c r="BE10" s="132">
        <v>0</v>
      </c>
      <c r="BF10" s="131">
        <v>0</v>
      </c>
      <c r="BG10" s="132">
        <v>0</v>
      </c>
      <c r="BH10" s="131">
        <v>0</v>
      </c>
      <c r="BI10" s="132">
        <v>0</v>
      </c>
      <c r="BJ10" s="131">
        <v>0</v>
      </c>
      <c r="BK10" s="132">
        <v>0</v>
      </c>
      <c r="BL10" s="131">
        <v>0</v>
      </c>
      <c r="BM10" s="132">
        <v>0</v>
      </c>
      <c r="BN10" s="131">
        <v>0</v>
      </c>
      <c r="BO10" s="132">
        <v>0</v>
      </c>
      <c r="BP10" s="131">
        <v>41350</v>
      </c>
      <c r="BQ10" s="132">
        <v>1.1499999999999999</v>
      </c>
      <c r="BR10" s="131">
        <v>3369</v>
      </c>
      <c r="BS10" s="132">
        <v>7.0000000000000007E-2</v>
      </c>
      <c r="BT10" s="131">
        <v>15750</v>
      </c>
      <c r="BU10" s="132">
        <v>0.4</v>
      </c>
      <c r="BV10" s="131">
        <v>0</v>
      </c>
      <c r="BW10" s="132">
        <v>0</v>
      </c>
      <c r="BX10" s="131">
        <v>0</v>
      </c>
      <c r="BY10" s="132">
        <v>0</v>
      </c>
      <c r="BZ10" s="131">
        <v>154549</v>
      </c>
      <c r="CA10" s="132">
        <v>2.7699999999999996</v>
      </c>
      <c r="CB10" s="1"/>
    </row>
    <row r="11" spans="1:80" x14ac:dyDescent="0.3">
      <c r="A11" s="3" t="s">
        <v>94</v>
      </c>
      <c r="B11" s="131">
        <v>8540.0499999999993</v>
      </c>
      <c r="C11" s="132">
        <v>0.1</v>
      </c>
      <c r="D11" s="131">
        <v>0</v>
      </c>
      <c r="E11" s="132">
        <v>0</v>
      </c>
      <c r="F11" s="131">
        <v>0</v>
      </c>
      <c r="G11" s="132">
        <v>0</v>
      </c>
      <c r="H11" s="131">
        <v>0</v>
      </c>
      <c r="I11" s="132">
        <v>0</v>
      </c>
      <c r="J11" s="131">
        <v>0</v>
      </c>
      <c r="K11" s="132">
        <v>0</v>
      </c>
      <c r="L11" s="131">
        <v>0</v>
      </c>
      <c r="M11" s="132">
        <v>0</v>
      </c>
      <c r="N11" s="131">
        <v>0</v>
      </c>
      <c r="O11" s="132">
        <v>0</v>
      </c>
      <c r="P11" s="131">
        <v>0</v>
      </c>
      <c r="Q11" s="132">
        <v>0</v>
      </c>
      <c r="R11" s="131">
        <v>0</v>
      </c>
      <c r="S11" s="132">
        <v>0</v>
      </c>
      <c r="T11" s="131">
        <v>0</v>
      </c>
      <c r="U11" s="132">
        <v>0</v>
      </c>
      <c r="V11" s="131">
        <v>0</v>
      </c>
      <c r="W11" s="132">
        <v>0</v>
      </c>
      <c r="X11" s="131">
        <v>0</v>
      </c>
      <c r="Y11" s="132">
        <v>0</v>
      </c>
      <c r="Z11" s="131">
        <v>0</v>
      </c>
      <c r="AA11" s="132">
        <v>0</v>
      </c>
      <c r="AB11" s="131">
        <v>0</v>
      </c>
      <c r="AC11" s="132">
        <v>0</v>
      </c>
      <c r="AD11" s="131">
        <v>0</v>
      </c>
      <c r="AE11" s="132">
        <v>0</v>
      </c>
      <c r="AF11" s="131">
        <v>0</v>
      </c>
      <c r="AG11" s="132">
        <v>0</v>
      </c>
      <c r="AH11" s="131">
        <v>0</v>
      </c>
      <c r="AI11" s="132">
        <v>0</v>
      </c>
      <c r="AJ11" s="131">
        <v>0</v>
      </c>
      <c r="AK11" s="132">
        <v>0</v>
      </c>
      <c r="AL11" s="131">
        <v>0</v>
      </c>
      <c r="AM11" s="132">
        <v>0</v>
      </c>
      <c r="AN11" s="131">
        <v>0</v>
      </c>
      <c r="AO11" s="132">
        <v>0</v>
      </c>
      <c r="AP11" s="131">
        <v>0</v>
      </c>
      <c r="AQ11" s="132">
        <v>0</v>
      </c>
      <c r="AR11" s="131">
        <v>0</v>
      </c>
      <c r="AS11" s="132">
        <v>0</v>
      </c>
      <c r="AT11" s="131">
        <v>0</v>
      </c>
      <c r="AU11" s="132">
        <v>0</v>
      </c>
      <c r="AV11" s="131">
        <v>0</v>
      </c>
      <c r="AW11" s="132">
        <v>0</v>
      </c>
      <c r="AX11" s="131">
        <v>0</v>
      </c>
      <c r="AY11" s="132">
        <v>0</v>
      </c>
      <c r="AZ11" s="131">
        <v>0</v>
      </c>
      <c r="BA11" s="132">
        <v>0</v>
      </c>
      <c r="BB11" s="131">
        <v>0</v>
      </c>
      <c r="BC11" s="132">
        <v>0</v>
      </c>
      <c r="BD11" s="131">
        <v>0</v>
      </c>
      <c r="BE11" s="132">
        <v>0</v>
      </c>
      <c r="BF11" s="131">
        <v>0</v>
      </c>
      <c r="BG11" s="132">
        <v>0</v>
      </c>
      <c r="BH11" s="131">
        <v>0</v>
      </c>
      <c r="BI11" s="132">
        <v>0</v>
      </c>
      <c r="BJ11" s="131">
        <v>0</v>
      </c>
      <c r="BK11" s="132">
        <v>0</v>
      </c>
      <c r="BL11" s="131">
        <v>5099.97</v>
      </c>
      <c r="BM11" s="132">
        <v>0.3</v>
      </c>
      <c r="BN11" s="131">
        <v>49362</v>
      </c>
      <c r="BO11" s="132">
        <v>1.4</v>
      </c>
      <c r="BP11" s="131">
        <v>15500</v>
      </c>
      <c r="BQ11" s="132">
        <v>0.65</v>
      </c>
      <c r="BR11" s="131">
        <v>2882.31</v>
      </c>
      <c r="BS11" s="132">
        <v>0.25</v>
      </c>
      <c r="BT11" s="131">
        <v>0</v>
      </c>
      <c r="BU11" s="132">
        <v>0</v>
      </c>
      <c r="BV11" s="131">
        <v>0</v>
      </c>
      <c r="BW11" s="132">
        <v>0</v>
      </c>
      <c r="BX11" s="131">
        <v>0</v>
      </c>
      <c r="BY11" s="132">
        <v>0</v>
      </c>
      <c r="BZ11" s="131">
        <v>81384.33</v>
      </c>
      <c r="CA11" s="132">
        <v>2.6999999999999997</v>
      </c>
      <c r="CB11" s="1"/>
    </row>
    <row r="12" spans="1:80" x14ac:dyDescent="0.3">
      <c r="A12" s="3" t="s">
        <v>59</v>
      </c>
      <c r="B12" s="131">
        <v>8389.98</v>
      </c>
      <c r="C12" s="132">
        <v>0.23</v>
      </c>
      <c r="D12" s="131">
        <v>0</v>
      </c>
      <c r="E12" s="132">
        <v>0</v>
      </c>
      <c r="F12" s="131">
        <v>14232.22</v>
      </c>
      <c r="G12" s="132">
        <v>0.38</v>
      </c>
      <c r="H12" s="131">
        <v>0</v>
      </c>
      <c r="I12" s="132">
        <v>0</v>
      </c>
      <c r="J12" s="131">
        <v>0</v>
      </c>
      <c r="K12" s="132">
        <v>0</v>
      </c>
      <c r="L12" s="131">
        <v>0</v>
      </c>
      <c r="M12" s="132">
        <v>0</v>
      </c>
      <c r="N12" s="131">
        <v>0</v>
      </c>
      <c r="O12" s="132">
        <v>0</v>
      </c>
      <c r="P12" s="131">
        <v>0</v>
      </c>
      <c r="Q12" s="132">
        <v>0</v>
      </c>
      <c r="R12" s="131">
        <v>0</v>
      </c>
      <c r="S12" s="132">
        <v>0</v>
      </c>
      <c r="T12" s="131">
        <v>0</v>
      </c>
      <c r="U12" s="132">
        <v>0</v>
      </c>
      <c r="V12" s="131">
        <v>0</v>
      </c>
      <c r="W12" s="132">
        <v>0</v>
      </c>
      <c r="X12" s="131">
        <v>0</v>
      </c>
      <c r="Y12" s="132">
        <v>0</v>
      </c>
      <c r="Z12" s="131">
        <v>0</v>
      </c>
      <c r="AA12" s="132">
        <v>0</v>
      </c>
      <c r="AB12" s="131">
        <v>0</v>
      </c>
      <c r="AC12" s="132">
        <v>0</v>
      </c>
      <c r="AD12" s="131">
        <v>0</v>
      </c>
      <c r="AE12" s="132">
        <v>0</v>
      </c>
      <c r="AF12" s="131">
        <v>0</v>
      </c>
      <c r="AG12" s="132">
        <v>0</v>
      </c>
      <c r="AH12" s="131">
        <v>0</v>
      </c>
      <c r="AI12" s="132">
        <v>0</v>
      </c>
      <c r="AJ12" s="131">
        <v>0</v>
      </c>
      <c r="AK12" s="132">
        <v>0</v>
      </c>
      <c r="AL12" s="131">
        <v>0</v>
      </c>
      <c r="AM12" s="132">
        <v>0</v>
      </c>
      <c r="AN12" s="131">
        <v>0</v>
      </c>
      <c r="AO12" s="132">
        <v>0</v>
      </c>
      <c r="AP12" s="131">
        <v>0</v>
      </c>
      <c r="AQ12" s="132">
        <v>0</v>
      </c>
      <c r="AR12" s="131">
        <v>0</v>
      </c>
      <c r="AS12" s="132">
        <v>0</v>
      </c>
      <c r="AT12" s="131">
        <v>0</v>
      </c>
      <c r="AU12" s="132">
        <v>0</v>
      </c>
      <c r="AV12" s="131">
        <v>0</v>
      </c>
      <c r="AW12" s="132">
        <v>0</v>
      </c>
      <c r="AX12" s="131">
        <v>0</v>
      </c>
      <c r="AY12" s="132">
        <v>0</v>
      </c>
      <c r="AZ12" s="131">
        <v>0</v>
      </c>
      <c r="BA12" s="132">
        <v>0</v>
      </c>
      <c r="BB12" s="131">
        <v>0</v>
      </c>
      <c r="BC12" s="132">
        <v>0</v>
      </c>
      <c r="BD12" s="131">
        <v>0</v>
      </c>
      <c r="BE12" s="132">
        <v>0</v>
      </c>
      <c r="BF12" s="131">
        <v>0</v>
      </c>
      <c r="BG12" s="132">
        <v>0</v>
      </c>
      <c r="BH12" s="131">
        <v>46265.17</v>
      </c>
      <c r="BI12" s="132">
        <v>0.75</v>
      </c>
      <c r="BJ12" s="131">
        <v>0</v>
      </c>
      <c r="BK12" s="132">
        <v>0</v>
      </c>
      <c r="BL12" s="131">
        <v>0</v>
      </c>
      <c r="BM12" s="132">
        <v>0</v>
      </c>
      <c r="BN12" s="131">
        <v>0</v>
      </c>
      <c r="BO12" s="132">
        <v>0</v>
      </c>
      <c r="BP12" s="131">
        <v>0</v>
      </c>
      <c r="BQ12" s="132">
        <v>0</v>
      </c>
      <c r="BR12" s="131">
        <v>0</v>
      </c>
      <c r="BS12" s="132">
        <v>0</v>
      </c>
      <c r="BT12" s="131">
        <v>0</v>
      </c>
      <c r="BU12" s="132">
        <v>0</v>
      </c>
      <c r="BV12" s="131">
        <v>0</v>
      </c>
      <c r="BW12" s="132">
        <v>0</v>
      </c>
      <c r="BX12" s="131">
        <v>0</v>
      </c>
      <c r="BY12" s="132">
        <v>0</v>
      </c>
      <c r="BZ12" s="131">
        <v>68887.37</v>
      </c>
      <c r="CA12" s="132">
        <v>1.3599999999999999</v>
      </c>
      <c r="CB12" s="1"/>
    </row>
    <row r="13" spans="1:80" x14ac:dyDescent="0.3">
      <c r="A13" s="3" t="s">
        <v>106</v>
      </c>
      <c r="B13" s="131">
        <v>19873.650000000001</v>
      </c>
      <c r="C13" s="132">
        <v>0.45</v>
      </c>
      <c r="D13" s="131">
        <v>0</v>
      </c>
      <c r="E13" s="132">
        <v>0</v>
      </c>
      <c r="F13" s="131">
        <v>0</v>
      </c>
      <c r="G13" s="132">
        <v>0</v>
      </c>
      <c r="H13" s="131">
        <v>0</v>
      </c>
      <c r="I13" s="132">
        <v>0</v>
      </c>
      <c r="J13" s="131">
        <v>0</v>
      </c>
      <c r="K13" s="132">
        <v>0</v>
      </c>
      <c r="L13" s="131">
        <v>0</v>
      </c>
      <c r="M13" s="132">
        <v>0</v>
      </c>
      <c r="N13" s="131">
        <v>0</v>
      </c>
      <c r="O13" s="132">
        <v>0</v>
      </c>
      <c r="P13" s="131">
        <v>0</v>
      </c>
      <c r="Q13" s="132">
        <v>0</v>
      </c>
      <c r="R13" s="131">
        <v>0</v>
      </c>
      <c r="S13" s="132">
        <v>0</v>
      </c>
      <c r="T13" s="131">
        <v>0</v>
      </c>
      <c r="U13" s="132">
        <v>0</v>
      </c>
      <c r="V13" s="131">
        <v>0</v>
      </c>
      <c r="W13" s="132">
        <v>0</v>
      </c>
      <c r="X13" s="131">
        <v>0</v>
      </c>
      <c r="Y13" s="132">
        <v>0</v>
      </c>
      <c r="Z13" s="131">
        <v>0</v>
      </c>
      <c r="AA13" s="132">
        <v>0</v>
      </c>
      <c r="AB13" s="131">
        <v>0</v>
      </c>
      <c r="AC13" s="132">
        <v>0</v>
      </c>
      <c r="AD13" s="131">
        <v>0</v>
      </c>
      <c r="AE13" s="132">
        <v>0</v>
      </c>
      <c r="AF13" s="131">
        <v>0</v>
      </c>
      <c r="AG13" s="132">
        <v>0</v>
      </c>
      <c r="AH13" s="131">
        <v>0</v>
      </c>
      <c r="AI13" s="132">
        <v>0</v>
      </c>
      <c r="AJ13" s="131">
        <v>0</v>
      </c>
      <c r="AK13" s="132">
        <v>0</v>
      </c>
      <c r="AL13" s="131">
        <v>0</v>
      </c>
      <c r="AM13" s="132">
        <v>0</v>
      </c>
      <c r="AN13" s="131">
        <v>0</v>
      </c>
      <c r="AO13" s="132">
        <v>0</v>
      </c>
      <c r="AP13" s="131">
        <v>0</v>
      </c>
      <c r="AQ13" s="132">
        <v>0</v>
      </c>
      <c r="AR13" s="131">
        <v>0</v>
      </c>
      <c r="AS13" s="132">
        <v>0</v>
      </c>
      <c r="AT13" s="131">
        <v>0</v>
      </c>
      <c r="AU13" s="132">
        <v>0</v>
      </c>
      <c r="AV13" s="131">
        <v>0</v>
      </c>
      <c r="AW13" s="132">
        <v>0</v>
      </c>
      <c r="AX13" s="131">
        <v>0</v>
      </c>
      <c r="AY13" s="132">
        <v>0</v>
      </c>
      <c r="AZ13" s="131">
        <v>0</v>
      </c>
      <c r="BA13" s="132">
        <v>0</v>
      </c>
      <c r="BB13" s="131">
        <v>0</v>
      </c>
      <c r="BC13" s="132">
        <v>0</v>
      </c>
      <c r="BD13" s="131">
        <v>0</v>
      </c>
      <c r="BE13" s="132">
        <v>0</v>
      </c>
      <c r="BF13" s="131">
        <v>0</v>
      </c>
      <c r="BG13" s="132">
        <v>0</v>
      </c>
      <c r="BH13" s="131">
        <v>0</v>
      </c>
      <c r="BI13" s="132">
        <v>0</v>
      </c>
      <c r="BJ13" s="131">
        <v>0</v>
      </c>
      <c r="BK13" s="132">
        <v>0</v>
      </c>
      <c r="BL13" s="131">
        <v>34320</v>
      </c>
      <c r="BM13" s="132">
        <v>1</v>
      </c>
      <c r="BN13" s="131">
        <v>7896.38</v>
      </c>
      <c r="BO13" s="132">
        <v>0.17</v>
      </c>
      <c r="BP13" s="131">
        <v>0</v>
      </c>
      <c r="BQ13" s="132">
        <v>0</v>
      </c>
      <c r="BR13" s="131">
        <v>0</v>
      </c>
      <c r="BS13" s="132">
        <v>0</v>
      </c>
      <c r="BT13" s="131">
        <v>0</v>
      </c>
      <c r="BU13" s="132">
        <v>0</v>
      </c>
      <c r="BV13" s="131">
        <v>0</v>
      </c>
      <c r="BW13" s="132">
        <v>0</v>
      </c>
      <c r="BX13" s="131">
        <v>0</v>
      </c>
      <c r="BY13" s="132">
        <v>0</v>
      </c>
      <c r="BZ13" s="131">
        <v>62090.03</v>
      </c>
      <c r="CA13" s="132">
        <v>1.6199999999999999</v>
      </c>
      <c r="CB13" s="1"/>
    </row>
    <row r="14" spans="1:80" x14ac:dyDescent="0.3">
      <c r="A14" s="3" t="s">
        <v>70</v>
      </c>
      <c r="B14" s="131">
        <v>0</v>
      </c>
      <c r="C14" s="132">
        <v>0</v>
      </c>
      <c r="D14" s="131">
        <v>11175</v>
      </c>
      <c r="E14" s="132">
        <v>0.1</v>
      </c>
      <c r="F14" s="131">
        <v>0</v>
      </c>
      <c r="G14" s="132">
        <v>0</v>
      </c>
      <c r="H14" s="131">
        <v>0</v>
      </c>
      <c r="I14" s="132">
        <v>0</v>
      </c>
      <c r="J14" s="131">
        <v>0</v>
      </c>
      <c r="K14" s="132">
        <v>0</v>
      </c>
      <c r="L14" s="131">
        <v>0</v>
      </c>
      <c r="M14" s="132">
        <v>0</v>
      </c>
      <c r="N14" s="131">
        <v>0</v>
      </c>
      <c r="O14" s="132">
        <v>0</v>
      </c>
      <c r="P14" s="131">
        <v>0</v>
      </c>
      <c r="Q14" s="132">
        <v>0</v>
      </c>
      <c r="R14" s="131">
        <v>0</v>
      </c>
      <c r="S14" s="132">
        <v>0</v>
      </c>
      <c r="T14" s="131">
        <v>0</v>
      </c>
      <c r="U14" s="132">
        <v>0</v>
      </c>
      <c r="V14" s="131">
        <v>0</v>
      </c>
      <c r="W14" s="132">
        <v>0</v>
      </c>
      <c r="X14" s="131">
        <v>0</v>
      </c>
      <c r="Y14" s="132">
        <v>0</v>
      </c>
      <c r="Z14" s="131">
        <v>0</v>
      </c>
      <c r="AA14" s="132">
        <v>0</v>
      </c>
      <c r="AB14" s="131">
        <v>0</v>
      </c>
      <c r="AC14" s="132">
        <v>0</v>
      </c>
      <c r="AD14" s="131">
        <v>0</v>
      </c>
      <c r="AE14" s="132">
        <v>0</v>
      </c>
      <c r="AF14" s="131">
        <v>0</v>
      </c>
      <c r="AG14" s="132">
        <v>0</v>
      </c>
      <c r="AH14" s="131">
        <v>0</v>
      </c>
      <c r="AI14" s="132">
        <v>0</v>
      </c>
      <c r="AJ14" s="131">
        <v>0</v>
      </c>
      <c r="AK14" s="132">
        <v>0</v>
      </c>
      <c r="AL14" s="131">
        <v>0</v>
      </c>
      <c r="AM14" s="132">
        <v>0</v>
      </c>
      <c r="AN14" s="131">
        <v>0</v>
      </c>
      <c r="AO14" s="132">
        <v>0</v>
      </c>
      <c r="AP14" s="131">
        <v>0</v>
      </c>
      <c r="AQ14" s="132">
        <v>0</v>
      </c>
      <c r="AR14" s="131">
        <v>0</v>
      </c>
      <c r="AS14" s="132">
        <v>0</v>
      </c>
      <c r="AT14" s="131">
        <v>0</v>
      </c>
      <c r="AU14" s="132">
        <v>0</v>
      </c>
      <c r="AV14" s="131">
        <v>0</v>
      </c>
      <c r="AW14" s="132">
        <v>0</v>
      </c>
      <c r="AX14" s="131">
        <v>0</v>
      </c>
      <c r="AY14" s="132">
        <v>0</v>
      </c>
      <c r="AZ14" s="131">
        <v>0</v>
      </c>
      <c r="BA14" s="132">
        <v>0</v>
      </c>
      <c r="BB14" s="131">
        <v>0</v>
      </c>
      <c r="BC14" s="132">
        <v>0</v>
      </c>
      <c r="BD14" s="131">
        <v>0</v>
      </c>
      <c r="BE14" s="132">
        <v>0</v>
      </c>
      <c r="BF14" s="131">
        <v>0</v>
      </c>
      <c r="BG14" s="132">
        <v>0</v>
      </c>
      <c r="BH14" s="131">
        <v>77417.600000000006</v>
      </c>
      <c r="BI14" s="132">
        <v>2</v>
      </c>
      <c r="BJ14" s="131">
        <v>0</v>
      </c>
      <c r="BK14" s="132">
        <v>0</v>
      </c>
      <c r="BL14" s="131">
        <v>0</v>
      </c>
      <c r="BM14" s="132">
        <v>0</v>
      </c>
      <c r="BN14" s="131">
        <v>0</v>
      </c>
      <c r="BO14" s="132">
        <v>0</v>
      </c>
      <c r="BP14" s="131">
        <v>11594.4</v>
      </c>
      <c r="BQ14" s="132">
        <v>1</v>
      </c>
      <c r="BR14" s="131">
        <v>0</v>
      </c>
      <c r="BS14" s="132">
        <v>0</v>
      </c>
      <c r="BT14" s="131">
        <v>0</v>
      </c>
      <c r="BU14" s="132">
        <v>0</v>
      </c>
      <c r="BV14" s="131">
        <v>0</v>
      </c>
      <c r="BW14" s="132">
        <v>0</v>
      </c>
      <c r="BX14" s="131">
        <v>0</v>
      </c>
      <c r="BY14" s="132">
        <v>0</v>
      </c>
      <c r="BZ14" s="131">
        <v>100187</v>
      </c>
      <c r="CA14" s="132">
        <v>3.1</v>
      </c>
      <c r="CB14" s="1"/>
    </row>
    <row r="15" spans="1:80" x14ac:dyDescent="0.3">
      <c r="A15" s="3" t="s">
        <v>99</v>
      </c>
      <c r="B15" s="131">
        <v>3707</v>
      </c>
      <c r="C15" s="132">
        <v>0.1</v>
      </c>
      <c r="D15" s="131">
        <v>14153</v>
      </c>
      <c r="E15" s="132">
        <v>0.42</v>
      </c>
      <c r="F15" s="131">
        <v>0</v>
      </c>
      <c r="G15" s="132">
        <v>0</v>
      </c>
      <c r="H15" s="131">
        <v>0</v>
      </c>
      <c r="I15" s="132">
        <v>0</v>
      </c>
      <c r="J15" s="131">
        <v>0</v>
      </c>
      <c r="K15" s="132">
        <v>0</v>
      </c>
      <c r="L15" s="131">
        <v>0</v>
      </c>
      <c r="M15" s="132">
        <v>0</v>
      </c>
      <c r="N15" s="131">
        <v>0</v>
      </c>
      <c r="O15" s="132">
        <v>0</v>
      </c>
      <c r="P15" s="131">
        <v>0</v>
      </c>
      <c r="Q15" s="132">
        <v>0</v>
      </c>
      <c r="R15" s="131">
        <v>0</v>
      </c>
      <c r="S15" s="132">
        <v>0</v>
      </c>
      <c r="T15" s="131">
        <v>0</v>
      </c>
      <c r="U15" s="132">
        <v>0</v>
      </c>
      <c r="V15" s="131">
        <v>0</v>
      </c>
      <c r="W15" s="132">
        <v>0</v>
      </c>
      <c r="X15" s="131">
        <v>0</v>
      </c>
      <c r="Y15" s="132">
        <v>0</v>
      </c>
      <c r="Z15" s="131">
        <v>0</v>
      </c>
      <c r="AA15" s="132">
        <v>0</v>
      </c>
      <c r="AB15" s="131">
        <v>0</v>
      </c>
      <c r="AC15" s="132">
        <v>0</v>
      </c>
      <c r="AD15" s="131">
        <v>0</v>
      </c>
      <c r="AE15" s="132">
        <v>0</v>
      </c>
      <c r="AF15" s="131">
        <v>0</v>
      </c>
      <c r="AG15" s="132">
        <v>0</v>
      </c>
      <c r="AH15" s="131">
        <v>0</v>
      </c>
      <c r="AI15" s="132">
        <v>0</v>
      </c>
      <c r="AJ15" s="131">
        <v>0</v>
      </c>
      <c r="AK15" s="132">
        <v>0</v>
      </c>
      <c r="AL15" s="131">
        <v>0</v>
      </c>
      <c r="AM15" s="132">
        <v>0</v>
      </c>
      <c r="AN15" s="131">
        <v>0</v>
      </c>
      <c r="AO15" s="132">
        <v>0</v>
      </c>
      <c r="AP15" s="131">
        <v>0</v>
      </c>
      <c r="AQ15" s="132">
        <v>0</v>
      </c>
      <c r="AR15" s="131">
        <v>0</v>
      </c>
      <c r="AS15" s="132">
        <v>0</v>
      </c>
      <c r="AT15" s="131">
        <v>0</v>
      </c>
      <c r="AU15" s="132">
        <v>0</v>
      </c>
      <c r="AV15" s="131">
        <v>0</v>
      </c>
      <c r="AW15" s="132">
        <v>0</v>
      </c>
      <c r="AX15" s="131">
        <v>0</v>
      </c>
      <c r="AY15" s="132">
        <v>0</v>
      </c>
      <c r="AZ15" s="131">
        <v>0</v>
      </c>
      <c r="BA15" s="132">
        <v>0</v>
      </c>
      <c r="BB15" s="131">
        <v>0</v>
      </c>
      <c r="BC15" s="132">
        <v>0</v>
      </c>
      <c r="BD15" s="131">
        <v>0</v>
      </c>
      <c r="BE15" s="132">
        <v>0</v>
      </c>
      <c r="BF15" s="131">
        <v>0</v>
      </c>
      <c r="BG15" s="132">
        <v>0</v>
      </c>
      <c r="BH15" s="131">
        <v>0</v>
      </c>
      <c r="BI15" s="132">
        <v>0</v>
      </c>
      <c r="BJ15" s="131">
        <v>0</v>
      </c>
      <c r="BK15" s="132">
        <v>0</v>
      </c>
      <c r="BL15" s="131">
        <v>49753</v>
      </c>
      <c r="BM15" s="132">
        <v>1.39</v>
      </c>
      <c r="BN15" s="131">
        <v>1955</v>
      </c>
      <c r="BO15" s="132">
        <v>0.25</v>
      </c>
      <c r="BP15" s="131">
        <v>0</v>
      </c>
      <c r="BQ15" s="132">
        <v>0</v>
      </c>
      <c r="BR15" s="131">
        <v>1383</v>
      </c>
      <c r="BS15" s="132">
        <v>0.1</v>
      </c>
      <c r="BT15" s="131">
        <v>0</v>
      </c>
      <c r="BU15" s="132">
        <v>0</v>
      </c>
      <c r="BV15" s="131">
        <v>0</v>
      </c>
      <c r="BW15" s="132">
        <v>0</v>
      </c>
      <c r="BX15" s="131">
        <v>0</v>
      </c>
      <c r="BY15" s="132">
        <v>0</v>
      </c>
      <c r="BZ15" s="131">
        <v>70951</v>
      </c>
      <c r="CA15" s="132">
        <v>2.2599999999999998</v>
      </c>
      <c r="CB15" s="1"/>
    </row>
    <row r="16" spans="1:80" x14ac:dyDescent="0.3">
      <c r="A16" s="3" t="s">
        <v>113</v>
      </c>
      <c r="B16" s="131">
        <v>6404.66</v>
      </c>
      <c r="C16" s="132">
        <v>0.1</v>
      </c>
      <c r="D16" s="131">
        <v>0</v>
      </c>
      <c r="E16" s="132">
        <v>0</v>
      </c>
      <c r="F16" s="131">
        <v>20517.419999999998</v>
      </c>
      <c r="G16" s="132">
        <v>0.5</v>
      </c>
      <c r="H16" s="131">
        <v>0</v>
      </c>
      <c r="I16" s="132">
        <v>0</v>
      </c>
      <c r="J16" s="131">
        <v>0</v>
      </c>
      <c r="K16" s="132">
        <v>0</v>
      </c>
      <c r="L16" s="131">
        <v>0</v>
      </c>
      <c r="M16" s="132">
        <v>0</v>
      </c>
      <c r="N16" s="131">
        <v>0</v>
      </c>
      <c r="O16" s="132">
        <v>0</v>
      </c>
      <c r="P16" s="131">
        <v>0</v>
      </c>
      <c r="Q16" s="132">
        <v>0</v>
      </c>
      <c r="R16" s="131">
        <v>0</v>
      </c>
      <c r="S16" s="132">
        <v>0</v>
      </c>
      <c r="T16" s="131">
        <v>0</v>
      </c>
      <c r="U16" s="132">
        <v>0</v>
      </c>
      <c r="V16" s="131">
        <v>0</v>
      </c>
      <c r="W16" s="132">
        <v>0</v>
      </c>
      <c r="X16" s="131">
        <v>0</v>
      </c>
      <c r="Y16" s="132">
        <v>0</v>
      </c>
      <c r="Z16" s="131">
        <v>0</v>
      </c>
      <c r="AA16" s="132">
        <v>0</v>
      </c>
      <c r="AB16" s="131">
        <v>0</v>
      </c>
      <c r="AC16" s="132">
        <v>0</v>
      </c>
      <c r="AD16" s="131">
        <v>0</v>
      </c>
      <c r="AE16" s="132">
        <v>0</v>
      </c>
      <c r="AF16" s="131">
        <v>0</v>
      </c>
      <c r="AG16" s="132">
        <v>0</v>
      </c>
      <c r="AH16" s="131">
        <v>0</v>
      </c>
      <c r="AI16" s="132">
        <v>0</v>
      </c>
      <c r="AJ16" s="131">
        <v>0</v>
      </c>
      <c r="AK16" s="132">
        <v>0</v>
      </c>
      <c r="AL16" s="131">
        <v>0</v>
      </c>
      <c r="AM16" s="132">
        <v>0</v>
      </c>
      <c r="AN16" s="131">
        <v>0</v>
      </c>
      <c r="AO16" s="132">
        <v>0</v>
      </c>
      <c r="AP16" s="131">
        <v>0</v>
      </c>
      <c r="AQ16" s="132">
        <v>0</v>
      </c>
      <c r="AR16" s="131">
        <v>0</v>
      </c>
      <c r="AS16" s="132">
        <v>0</v>
      </c>
      <c r="AT16" s="131">
        <v>0</v>
      </c>
      <c r="AU16" s="132">
        <v>0</v>
      </c>
      <c r="AV16" s="131">
        <v>0</v>
      </c>
      <c r="AW16" s="132">
        <v>0</v>
      </c>
      <c r="AX16" s="131">
        <v>0</v>
      </c>
      <c r="AY16" s="132">
        <v>0</v>
      </c>
      <c r="AZ16" s="131">
        <v>0</v>
      </c>
      <c r="BA16" s="132">
        <v>0</v>
      </c>
      <c r="BB16" s="131">
        <v>0</v>
      </c>
      <c r="BC16" s="132">
        <v>0</v>
      </c>
      <c r="BD16" s="131">
        <v>0</v>
      </c>
      <c r="BE16" s="132">
        <v>0</v>
      </c>
      <c r="BF16" s="131">
        <v>0</v>
      </c>
      <c r="BG16" s="132">
        <v>0</v>
      </c>
      <c r="BH16" s="131">
        <v>0</v>
      </c>
      <c r="BI16" s="132">
        <v>0</v>
      </c>
      <c r="BJ16" s="131">
        <v>0</v>
      </c>
      <c r="BK16" s="132">
        <v>0</v>
      </c>
      <c r="BL16" s="131">
        <v>0</v>
      </c>
      <c r="BM16" s="132">
        <v>0</v>
      </c>
      <c r="BN16" s="131">
        <v>10196.6</v>
      </c>
      <c r="BO16" s="132">
        <v>0.26</v>
      </c>
      <c r="BP16" s="131">
        <v>37916.43</v>
      </c>
      <c r="BQ16" s="132">
        <v>1.34</v>
      </c>
      <c r="BR16" s="131">
        <v>0</v>
      </c>
      <c r="BS16" s="132">
        <v>0</v>
      </c>
      <c r="BT16" s="131">
        <v>4042.36</v>
      </c>
      <c r="BU16" s="132">
        <v>0.2</v>
      </c>
      <c r="BV16" s="131">
        <v>0</v>
      </c>
      <c r="BW16" s="132">
        <v>0</v>
      </c>
      <c r="BX16" s="131">
        <v>0</v>
      </c>
      <c r="BY16" s="132">
        <v>0</v>
      </c>
      <c r="BZ16" s="131">
        <v>79077.47</v>
      </c>
      <c r="CA16" s="132">
        <v>2.4</v>
      </c>
      <c r="CB16" s="1"/>
    </row>
    <row r="17" spans="1:80" x14ac:dyDescent="0.3">
      <c r="A17" s="3" t="s">
        <v>85</v>
      </c>
      <c r="B17" s="131">
        <v>0</v>
      </c>
      <c r="C17" s="132">
        <v>0</v>
      </c>
      <c r="D17" s="131">
        <v>1252.5899999999999</v>
      </c>
      <c r="E17" s="132">
        <v>0.03</v>
      </c>
      <c r="F17" s="131">
        <v>0</v>
      </c>
      <c r="G17" s="132">
        <v>0</v>
      </c>
      <c r="H17" s="131">
        <v>0</v>
      </c>
      <c r="I17" s="132">
        <v>0</v>
      </c>
      <c r="J17" s="131">
        <v>0</v>
      </c>
      <c r="K17" s="132">
        <v>0</v>
      </c>
      <c r="L17" s="131">
        <v>0</v>
      </c>
      <c r="M17" s="132">
        <v>0</v>
      </c>
      <c r="N17" s="131">
        <v>0</v>
      </c>
      <c r="O17" s="132">
        <v>0</v>
      </c>
      <c r="P17" s="131">
        <v>0</v>
      </c>
      <c r="Q17" s="132">
        <v>0</v>
      </c>
      <c r="R17" s="131">
        <v>0</v>
      </c>
      <c r="S17" s="132">
        <v>0</v>
      </c>
      <c r="T17" s="131">
        <v>0</v>
      </c>
      <c r="U17" s="132">
        <v>0</v>
      </c>
      <c r="V17" s="131">
        <v>0</v>
      </c>
      <c r="W17" s="132">
        <v>0</v>
      </c>
      <c r="X17" s="131">
        <v>0</v>
      </c>
      <c r="Y17" s="132">
        <v>0</v>
      </c>
      <c r="Z17" s="131">
        <v>0</v>
      </c>
      <c r="AA17" s="132">
        <v>0</v>
      </c>
      <c r="AB17" s="131">
        <v>0</v>
      </c>
      <c r="AC17" s="132">
        <v>0</v>
      </c>
      <c r="AD17" s="131">
        <v>0</v>
      </c>
      <c r="AE17" s="132">
        <v>0</v>
      </c>
      <c r="AF17" s="131">
        <v>0</v>
      </c>
      <c r="AG17" s="132">
        <v>0</v>
      </c>
      <c r="AH17" s="131">
        <v>0</v>
      </c>
      <c r="AI17" s="132">
        <v>0</v>
      </c>
      <c r="AJ17" s="131">
        <v>0</v>
      </c>
      <c r="AK17" s="132">
        <v>0</v>
      </c>
      <c r="AL17" s="131">
        <v>0</v>
      </c>
      <c r="AM17" s="132">
        <v>0</v>
      </c>
      <c r="AN17" s="131">
        <v>0</v>
      </c>
      <c r="AO17" s="132">
        <v>0</v>
      </c>
      <c r="AP17" s="131">
        <v>0</v>
      </c>
      <c r="AQ17" s="132">
        <v>0</v>
      </c>
      <c r="AR17" s="131">
        <v>0</v>
      </c>
      <c r="AS17" s="132">
        <v>0</v>
      </c>
      <c r="AT17" s="131">
        <v>0</v>
      </c>
      <c r="AU17" s="132">
        <v>0</v>
      </c>
      <c r="AV17" s="131">
        <v>0</v>
      </c>
      <c r="AW17" s="132">
        <v>0</v>
      </c>
      <c r="AX17" s="131">
        <v>0</v>
      </c>
      <c r="AY17" s="132">
        <v>0</v>
      </c>
      <c r="AZ17" s="131">
        <v>0</v>
      </c>
      <c r="BA17" s="132">
        <v>0</v>
      </c>
      <c r="BB17" s="131">
        <v>0</v>
      </c>
      <c r="BC17" s="132">
        <v>0</v>
      </c>
      <c r="BD17" s="131">
        <v>0</v>
      </c>
      <c r="BE17" s="132">
        <v>0</v>
      </c>
      <c r="BF17" s="131">
        <v>0</v>
      </c>
      <c r="BG17" s="132">
        <v>0</v>
      </c>
      <c r="BH17" s="131">
        <v>0</v>
      </c>
      <c r="BI17" s="132">
        <v>0</v>
      </c>
      <c r="BJ17" s="131">
        <v>34320.14</v>
      </c>
      <c r="BK17" s="132">
        <v>0.8</v>
      </c>
      <c r="BL17" s="131">
        <v>0</v>
      </c>
      <c r="BM17" s="132">
        <v>0</v>
      </c>
      <c r="BN17" s="131">
        <v>42669.86</v>
      </c>
      <c r="BO17" s="132">
        <v>1.28</v>
      </c>
      <c r="BP17" s="131">
        <v>0</v>
      </c>
      <c r="BQ17" s="132">
        <v>0</v>
      </c>
      <c r="BR17" s="131">
        <v>9369.07</v>
      </c>
      <c r="BS17" s="132">
        <v>0.13</v>
      </c>
      <c r="BT17" s="131">
        <v>0</v>
      </c>
      <c r="BU17" s="132">
        <v>0</v>
      </c>
      <c r="BV17" s="131">
        <v>0</v>
      </c>
      <c r="BW17" s="132">
        <v>0</v>
      </c>
      <c r="BX17" s="131">
        <v>0</v>
      </c>
      <c r="BY17" s="132">
        <v>0</v>
      </c>
      <c r="BZ17" s="131">
        <v>87611.66</v>
      </c>
      <c r="CA17" s="132">
        <v>2.2399999999999998</v>
      </c>
      <c r="CB17" s="1"/>
    </row>
    <row r="18" spans="1:80" x14ac:dyDescent="0.3">
      <c r="A18" s="3" t="s">
        <v>134</v>
      </c>
      <c r="B18" s="131">
        <v>0</v>
      </c>
      <c r="C18" s="132">
        <v>0</v>
      </c>
      <c r="D18" s="131">
        <v>0</v>
      </c>
      <c r="E18" s="132">
        <v>0</v>
      </c>
      <c r="F18" s="131">
        <v>28604</v>
      </c>
      <c r="G18" s="132">
        <v>0.5</v>
      </c>
      <c r="H18" s="131">
        <v>0</v>
      </c>
      <c r="I18" s="132">
        <v>0</v>
      </c>
      <c r="J18" s="131">
        <v>0</v>
      </c>
      <c r="K18" s="132">
        <v>0</v>
      </c>
      <c r="L18" s="131">
        <v>0</v>
      </c>
      <c r="M18" s="132">
        <v>0</v>
      </c>
      <c r="N18" s="131">
        <v>0</v>
      </c>
      <c r="O18" s="132">
        <v>0</v>
      </c>
      <c r="P18" s="131">
        <v>0</v>
      </c>
      <c r="Q18" s="132">
        <v>0</v>
      </c>
      <c r="R18" s="131">
        <v>0</v>
      </c>
      <c r="S18" s="132">
        <v>0</v>
      </c>
      <c r="T18" s="131">
        <v>0</v>
      </c>
      <c r="U18" s="132">
        <v>0</v>
      </c>
      <c r="V18" s="131">
        <v>0</v>
      </c>
      <c r="W18" s="132">
        <v>0</v>
      </c>
      <c r="X18" s="131">
        <v>0</v>
      </c>
      <c r="Y18" s="132">
        <v>0</v>
      </c>
      <c r="Z18" s="131">
        <v>0</v>
      </c>
      <c r="AA18" s="132">
        <v>0</v>
      </c>
      <c r="AB18" s="131">
        <v>0</v>
      </c>
      <c r="AC18" s="132">
        <v>0</v>
      </c>
      <c r="AD18" s="131">
        <v>0</v>
      </c>
      <c r="AE18" s="132">
        <v>0</v>
      </c>
      <c r="AF18" s="131">
        <v>0</v>
      </c>
      <c r="AG18" s="132">
        <v>0</v>
      </c>
      <c r="AH18" s="131">
        <v>0</v>
      </c>
      <c r="AI18" s="132">
        <v>0</v>
      </c>
      <c r="AJ18" s="131">
        <v>0</v>
      </c>
      <c r="AK18" s="132">
        <v>0</v>
      </c>
      <c r="AL18" s="131">
        <v>0</v>
      </c>
      <c r="AM18" s="132">
        <v>0</v>
      </c>
      <c r="AN18" s="131">
        <v>0</v>
      </c>
      <c r="AO18" s="132">
        <v>0</v>
      </c>
      <c r="AP18" s="131">
        <v>0</v>
      </c>
      <c r="AQ18" s="132">
        <v>0</v>
      </c>
      <c r="AR18" s="131">
        <v>0</v>
      </c>
      <c r="AS18" s="132">
        <v>0</v>
      </c>
      <c r="AT18" s="131">
        <v>0</v>
      </c>
      <c r="AU18" s="132">
        <v>0</v>
      </c>
      <c r="AV18" s="131">
        <v>0</v>
      </c>
      <c r="AW18" s="132">
        <v>0</v>
      </c>
      <c r="AX18" s="131">
        <v>0</v>
      </c>
      <c r="AY18" s="132">
        <v>0</v>
      </c>
      <c r="AZ18" s="131">
        <v>0</v>
      </c>
      <c r="BA18" s="132">
        <v>0</v>
      </c>
      <c r="BB18" s="131">
        <v>0</v>
      </c>
      <c r="BC18" s="132">
        <v>0</v>
      </c>
      <c r="BD18" s="131">
        <v>0</v>
      </c>
      <c r="BE18" s="132">
        <v>0</v>
      </c>
      <c r="BF18" s="131">
        <v>0</v>
      </c>
      <c r="BG18" s="132">
        <v>0</v>
      </c>
      <c r="BH18" s="131">
        <v>0</v>
      </c>
      <c r="BI18" s="132">
        <v>0</v>
      </c>
      <c r="BJ18" s="131">
        <v>0</v>
      </c>
      <c r="BK18" s="132">
        <v>0</v>
      </c>
      <c r="BL18" s="131">
        <v>0</v>
      </c>
      <c r="BM18" s="132">
        <v>0</v>
      </c>
      <c r="BN18" s="131">
        <v>0</v>
      </c>
      <c r="BO18" s="132">
        <v>0</v>
      </c>
      <c r="BP18" s="131">
        <v>35000</v>
      </c>
      <c r="BQ18" s="132">
        <v>1</v>
      </c>
      <c r="BR18" s="131">
        <v>0</v>
      </c>
      <c r="BS18" s="132">
        <v>0</v>
      </c>
      <c r="BT18" s="131">
        <v>0</v>
      </c>
      <c r="BU18" s="132">
        <v>0</v>
      </c>
      <c r="BV18" s="131">
        <v>0</v>
      </c>
      <c r="BW18" s="132">
        <v>0</v>
      </c>
      <c r="BX18" s="131">
        <v>0</v>
      </c>
      <c r="BY18" s="132">
        <v>0</v>
      </c>
      <c r="BZ18" s="131">
        <v>63604</v>
      </c>
      <c r="CA18" s="132">
        <v>1.5</v>
      </c>
      <c r="CB18" s="1"/>
    </row>
    <row r="19" spans="1:80" x14ac:dyDescent="0.3">
      <c r="A19" s="3" t="s">
        <v>130</v>
      </c>
      <c r="B19" s="131">
        <v>31733.5</v>
      </c>
      <c r="C19" s="132">
        <v>1</v>
      </c>
      <c r="D19" s="133">
        <v>65520</v>
      </c>
      <c r="E19" s="132">
        <v>1</v>
      </c>
      <c r="F19" s="131">
        <v>47824.959999999999</v>
      </c>
      <c r="G19" s="132">
        <v>0.8</v>
      </c>
      <c r="H19" s="133">
        <v>8000</v>
      </c>
      <c r="I19" s="132">
        <v>0</v>
      </c>
      <c r="J19" s="133">
        <v>40768</v>
      </c>
      <c r="K19" s="132">
        <v>0.8</v>
      </c>
      <c r="L19" s="131">
        <v>0</v>
      </c>
      <c r="M19" s="132">
        <v>0</v>
      </c>
      <c r="N19" s="131">
        <v>0</v>
      </c>
      <c r="O19" s="132">
        <v>0</v>
      </c>
      <c r="P19" s="131">
        <v>0</v>
      </c>
      <c r="Q19" s="132">
        <v>0</v>
      </c>
      <c r="R19" s="131">
        <v>0</v>
      </c>
      <c r="S19" s="132">
        <v>0</v>
      </c>
      <c r="T19" s="131">
        <v>0</v>
      </c>
      <c r="U19" s="132">
        <v>0</v>
      </c>
      <c r="V19" s="131">
        <v>0</v>
      </c>
      <c r="W19" s="132">
        <v>0</v>
      </c>
      <c r="X19" s="131">
        <v>0</v>
      </c>
      <c r="Y19" s="132">
        <v>0</v>
      </c>
      <c r="Z19" s="131">
        <v>0</v>
      </c>
      <c r="AA19" s="132">
        <v>0</v>
      </c>
      <c r="AB19" s="131">
        <v>0</v>
      </c>
      <c r="AC19" s="132">
        <v>0</v>
      </c>
      <c r="AD19" s="131">
        <v>0</v>
      </c>
      <c r="AE19" s="132">
        <v>0</v>
      </c>
      <c r="AF19" s="131">
        <v>0</v>
      </c>
      <c r="AG19" s="132">
        <v>0</v>
      </c>
      <c r="AH19" s="131">
        <v>0</v>
      </c>
      <c r="AI19" s="132">
        <v>0</v>
      </c>
      <c r="AJ19" s="131">
        <v>0</v>
      </c>
      <c r="AK19" s="132">
        <v>0</v>
      </c>
      <c r="AL19" s="131">
        <v>0</v>
      </c>
      <c r="AM19" s="132">
        <v>0</v>
      </c>
      <c r="AN19" s="131">
        <v>0</v>
      </c>
      <c r="AO19" s="132">
        <v>0</v>
      </c>
      <c r="AP19" s="131">
        <v>0</v>
      </c>
      <c r="AQ19" s="132">
        <v>0</v>
      </c>
      <c r="AR19" s="131">
        <v>0</v>
      </c>
      <c r="AS19" s="132">
        <v>0</v>
      </c>
      <c r="AT19" s="131">
        <v>0</v>
      </c>
      <c r="AU19" s="132">
        <v>0</v>
      </c>
      <c r="AV19" s="131">
        <v>0</v>
      </c>
      <c r="AW19" s="132">
        <v>0</v>
      </c>
      <c r="AX19" s="131">
        <v>0</v>
      </c>
      <c r="AY19" s="132">
        <v>0</v>
      </c>
      <c r="AZ19" s="131">
        <v>0</v>
      </c>
      <c r="BA19" s="132">
        <v>0</v>
      </c>
      <c r="BB19" s="131">
        <v>0</v>
      </c>
      <c r="BC19" s="132">
        <v>0</v>
      </c>
      <c r="BD19" s="131">
        <v>0</v>
      </c>
      <c r="BE19" s="132">
        <v>0</v>
      </c>
      <c r="BF19" s="131">
        <v>0</v>
      </c>
      <c r="BG19" s="132">
        <v>0</v>
      </c>
      <c r="BH19" s="131">
        <v>0</v>
      </c>
      <c r="BI19" s="132">
        <v>0</v>
      </c>
      <c r="BJ19" s="131">
        <v>0</v>
      </c>
      <c r="BK19" s="132">
        <v>0</v>
      </c>
      <c r="BL19" s="131">
        <v>0</v>
      </c>
      <c r="BM19" s="132">
        <v>0</v>
      </c>
      <c r="BN19" s="131">
        <v>0</v>
      </c>
      <c r="BO19" s="132">
        <v>0</v>
      </c>
      <c r="BP19" s="131">
        <v>0</v>
      </c>
      <c r="BQ19" s="132">
        <v>0</v>
      </c>
      <c r="BR19" s="131">
        <v>0</v>
      </c>
      <c r="BS19" s="132">
        <v>0</v>
      </c>
      <c r="BT19" s="131">
        <v>0</v>
      </c>
      <c r="BU19" s="132">
        <v>0</v>
      </c>
      <c r="BV19" s="131">
        <v>0</v>
      </c>
      <c r="BW19" s="132">
        <v>0</v>
      </c>
      <c r="BX19" s="131">
        <v>0</v>
      </c>
      <c r="BY19" s="132">
        <v>0</v>
      </c>
      <c r="BZ19" s="131">
        <v>193846.46</v>
      </c>
      <c r="CA19" s="132">
        <v>3.6</v>
      </c>
      <c r="CB19" s="1"/>
    </row>
    <row r="20" spans="1:80" x14ac:dyDescent="0.3">
      <c r="A20" s="3" t="s">
        <v>14</v>
      </c>
      <c r="B20" s="131">
        <v>25000</v>
      </c>
      <c r="C20" s="132">
        <v>0.5</v>
      </c>
      <c r="D20" s="131">
        <v>0</v>
      </c>
      <c r="E20" s="132">
        <v>0</v>
      </c>
      <c r="F20" s="131">
        <v>38000</v>
      </c>
      <c r="G20" s="132">
        <v>1</v>
      </c>
      <c r="H20" s="131">
        <v>0</v>
      </c>
      <c r="I20" s="132">
        <v>0</v>
      </c>
      <c r="J20" s="131">
        <v>0</v>
      </c>
      <c r="K20" s="132">
        <v>0</v>
      </c>
      <c r="L20" s="131">
        <v>0</v>
      </c>
      <c r="M20" s="132">
        <v>0</v>
      </c>
      <c r="N20" s="131">
        <v>0</v>
      </c>
      <c r="O20" s="132">
        <v>0</v>
      </c>
      <c r="P20" s="131">
        <v>0</v>
      </c>
      <c r="Q20" s="132">
        <v>0</v>
      </c>
      <c r="R20" s="131">
        <v>0</v>
      </c>
      <c r="S20" s="132">
        <v>0</v>
      </c>
      <c r="T20" s="131">
        <v>0</v>
      </c>
      <c r="U20" s="132">
        <v>0</v>
      </c>
      <c r="V20" s="131">
        <v>0</v>
      </c>
      <c r="W20" s="132">
        <v>0</v>
      </c>
      <c r="X20" s="131">
        <v>0</v>
      </c>
      <c r="Y20" s="132">
        <v>0</v>
      </c>
      <c r="Z20" s="131">
        <v>0</v>
      </c>
      <c r="AA20" s="132">
        <v>0</v>
      </c>
      <c r="AB20" s="131">
        <v>0</v>
      </c>
      <c r="AC20" s="132">
        <v>0</v>
      </c>
      <c r="AD20" s="131">
        <v>0</v>
      </c>
      <c r="AE20" s="132">
        <v>0</v>
      </c>
      <c r="AF20" s="131">
        <v>0</v>
      </c>
      <c r="AG20" s="132">
        <v>0</v>
      </c>
      <c r="AH20" s="131">
        <v>0</v>
      </c>
      <c r="AI20" s="132">
        <v>0</v>
      </c>
      <c r="AJ20" s="131">
        <v>0</v>
      </c>
      <c r="AK20" s="132">
        <v>0</v>
      </c>
      <c r="AL20" s="131">
        <v>0</v>
      </c>
      <c r="AM20" s="132">
        <v>0</v>
      </c>
      <c r="AN20" s="131">
        <v>0</v>
      </c>
      <c r="AO20" s="132">
        <v>0</v>
      </c>
      <c r="AP20" s="131">
        <v>0</v>
      </c>
      <c r="AQ20" s="132">
        <v>0</v>
      </c>
      <c r="AR20" s="131">
        <v>0</v>
      </c>
      <c r="AS20" s="132">
        <v>0</v>
      </c>
      <c r="AT20" s="131">
        <v>0</v>
      </c>
      <c r="AU20" s="132">
        <v>0</v>
      </c>
      <c r="AV20" s="131">
        <v>0</v>
      </c>
      <c r="AW20" s="132">
        <v>0</v>
      </c>
      <c r="AX20" s="131">
        <v>0</v>
      </c>
      <c r="AY20" s="132">
        <v>0</v>
      </c>
      <c r="AZ20" s="131">
        <v>0</v>
      </c>
      <c r="BA20" s="132">
        <v>0</v>
      </c>
      <c r="BB20" s="131">
        <v>0</v>
      </c>
      <c r="BC20" s="132">
        <v>0</v>
      </c>
      <c r="BD20" s="131">
        <v>0</v>
      </c>
      <c r="BE20" s="132">
        <v>0</v>
      </c>
      <c r="BF20" s="131">
        <v>0</v>
      </c>
      <c r="BG20" s="132">
        <v>0</v>
      </c>
      <c r="BH20" s="131">
        <v>32000</v>
      </c>
      <c r="BI20" s="132">
        <v>1</v>
      </c>
      <c r="BJ20" s="131">
        <v>0</v>
      </c>
      <c r="BK20" s="132">
        <v>0</v>
      </c>
      <c r="BL20" s="131">
        <v>0</v>
      </c>
      <c r="BM20" s="132">
        <v>0</v>
      </c>
      <c r="BN20" s="131">
        <v>0</v>
      </c>
      <c r="BO20" s="132">
        <v>0</v>
      </c>
      <c r="BP20" s="131">
        <v>0</v>
      </c>
      <c r="BQ20" s="132">
        <v>0</v>
      </c>
      <c r="BR20" s="131">
        <v>0</v>
      </c>
      <c r="BS20" s="132">
        <v>0</v>
      </c>
      <c r="BT20" s="131">
        <v>0</v>
      </c>
      <c r="BU20" s="132">
        <v>0</v>
      </c>
      <c r="BV20" s="131">
        <v>0</v>
      </c>
      <c r="BW20" s="132">
        <v>0</v>
      </c>
      <c r="BX20" s="131">
        <v>0</v>
      </c>
      <c r="BY20" s="132">
        <v>0</v>
      </c>
      <c r="BZ20" s="131">
        <v>95000</v>
      </c>
      <c r="CA20" s="132">
        <v>2.5</v>
      </c>
      <c r="CB20" s="1"/>
    </row>
    <row r="21" spans="1:80" x14ac:dyDescent="0.3">
      <c r="A21" s="3" t="s">
        <v>143</v>
      </c>
      <c r="B21" s="131">
        <v>0</v>
      </c>
      <c r="C21" s="132">
        <v>0</v>
      </c>
      <c r="D21" s="131">
        <v>9015</v>
      </c>
      <c r="E21" s="132">
        <v>0.01</v>
      </c>
      <c r="F21" s="131">
        <v>0</v>
      </c>
      <c r="G21" s="132">
        <v>0</v>
      </c>
      <c r="H21" s="131">
        <v>37400</v>
      </c>
      <c r="I21" s="132">
        <v>1</v>
      </c>
      <c r="J21" s="133">
        <v>0</v>
      </c>
      <c r="K21" s="132">
        <v>0.01</v>
      </c>
      <c r="L21" s="131">
        <v>0</v>
      </c>
      <c r="M21" s="132">
        <v>0</v>
      </c>
      <c r="N21" s="131">
        <v>0</v>
      </c>
      <c r="O21" s="132">
        <v>0</v>
      </c>
      <c r="P21" s="131">
        <v>0</v>
      </c>
      <c r="Q21" s="132">
        <v>0</v>
      </c>
      <c r="R21" s="131">
        <v>0</v>
      </c>
      <c r="S21" s="132">
        <v>0</v>
      </c>
      <c r="T21" s="131">
        <v>0</v>
      </c>
      <c r="U21" s="132">
        <v>0</v>
      </c>
      <c r="V21" s="131">
        <v>0</v>
      </c>
      <c r="W21" s="132">
        <v>0</v>
      </c>
      <c r="X21" s="131">
        <v>0</v>
      </c>
      <c r="Y21" s="132">
        <v>0</v>
      </c>
      <c r="Z21" s="131">
        <v>0</v>
      </c>
      <c r="AA21" s="132">
        <v>0</v>
      </c>
      <c r="AB21" s="131">
        <v>0</v>
      </c>
      <c r="AC21" s="132">
        <v>0</v>
      </c>
      <c r="AD21" s="131">
        <v>0</v>
      </c>
      <c r="AE21" s="132">
        <v>0</v>
      </c>
      <c r="AF21" s="131">
        <v>0</v>
      </c>
      <c r="AG21" s="132">
        <v>0</v>
      </c>
      <c r="AH21" s="131">
        <v>0</v>
      </c>
      <c r="AI21" s="132">
        <v>0</v>
      </c>
      <c r="AJ21" s="131">
        <v>0</v>
      </c>
      <c r="AK21" s="132">
        <v>0</v>
      </c>
      <c r="AL21" s="131">
        <v>0</v>
      </c>
      <c r="AM21" s="132">
        <v>0</v>
      </c>
      <c r="AN21" s="131">
        <v>0</v>
      </c>
      <c r="AO21" s="132">
        <v>0</v>
      </c>
      <c r="AP21" s="131">
        <v>0</v>
      </c>
      <c r="AQ21" s="132">
        <v>0</v>
      </c>
      <c r="AR21" s="131">
        <v>0</v>
      </c>
      <c r="AS21" s="132">
        <v>0</v>
      </c>
      <c r="AT21" s="131">
        <v>0</v>
      </c>
      <c r="AU21" s="132">
        <v>0</v>
      </c>
      <c r="AV21" s="131">
        <v>0</v>
      </c>
      <c r="AW21" s="132">
        <v>0</v>
      </c>
      <c r="AX21" s="131">
        <v>0</v>
      </c>
      <c r="AY21" s="132">
        <v>0</v>
      </c>
      <c r="AZ21" s="131">
        <v>0</v>
      </c>
      <c r="BA21" s="132">
        <v>0</v>
      </c>
      <c r="BB21" s="131">
        <v>0</v>
      </c>
      <c r="BC21" s="132">
        <v>0</v>
      </c>
      <c r="BD21" s="131">
        <v>25682.31</v>
      </c>
      <c r="BE21" s="132">
        <v>1</v>
      </c>
      <c r="BF21" s="131">
        <v>0</v>
      </c>
      <c r="BG21" s="132">
        <v>0</v>
      </c>
      <c r="BH21" s="131">
        <v>0</v>
      </c>
      <c r="BI21" s="132">
        <v>0</v>
      </c>
      <c r="BJ21" s="131">
        <v>0</v>
      </c>
      <c r="BK21" s="132">
        <v>0</v>
      </c>
      <c r="BL21" s="131">
        <v>0</v>
      </c>
      <c r="BM21" s="132">
        <v>0</v>
      </c>
      <c r="BN21" s="131">
        <v>0</v>
      </c>
      <c r="BO21" s="132">
        <v>0</v>
      </c>
      <c r="BP21" s="131">
        <v>0</v>
      </c>
      <c r="BQ21" s="132">
        <v>0</v>
      </c>
      <c r="BR21" s="131">
        <v>0</v>
      </c>
      <c r="BS21" s="132">
        <v>0</v>
      </c>
      <c r="BT21" s="131">
        <v>0</v>
      </c>
      <c r="BU21" s="132">
        <v>0</v>
      </c>
      <c r="BV21" s="131">
        <v>0</v>
      </c>
      <c r="BW21" s="132">
        <v>0</v>
      </c>
      <c r="BX21" s="131">
        <v>0</v>
      </c>
      <c r="BY21" s="132">
        <v>0</v>
      </c>
      <c r="BZ21" s="131">
        <v>72097.31</v>
      </c>
      <c r="CA21" s="132">
        <v>2.0199999999999996</v>
      </c>
      <c r="CB21" s="1"/>
    </row>
    <row r="22" spans="1:80" x14ac:dyDescent="0.3">
      <c r="A22" s="253" t="s">
        <v>406</v>
      </c>
      <c r="B22" s="252">
        <f>AVERAGE(B9:B21)</f>
        <v>12361.366153846155</v>
      </c>
      <c r="C22" s="252">
        <f t="shared" ref="C22:BN22" si="0">AVERAGE(C9:C21)</f>
        <v>0.22846153846153847</v>
      </c>
      <c r="D22" s="252">
        <f t="shared" si="0"/>
        <v>10952.737692307692</v>
      </c>
      <c r="E22" s="252">
        <f t="shared" si="0"/>
        <v>0.16615384615384612</v>
      </c>
      <c r="F22" s="252">
        <f t="shared" si="0"/>
        <v>11475.276923076923</v>
      </c>
      <c r="G22" s="252">
        <f t="shared" si="0"/>
        <v>0.2446153846153846</v>
      </c>
      <c r="H22" s="252">
        <f t="shared" si="0"/>
        <v>4030.0692307692307</v>
      </c>
      <c r="I22" s="252">
        <f t="shared" si="0"/>
        <v>8.461538461538462E-2</v>
      </c>
      <c r="J22" s="252">
        <f t="shared" si="0"/>
        <v>3136</v>
      </c>
      <c r="K22" s="252">
        <f t="shared" si="0"/>
        <v>6.2307692307692314E-2</v>
      </c>
      <c r="L22" s="252">
        <f t="shared" si="0"/>
        <v>0</v>
      </c>
      <c r="M22" s="252">
        <f t="shared" si="0"/>
        <v>0</v>
      </c>
      <c r="N22" s="252">
        <f t="shared" si="0"/>
        <v>0</v>
      </c>
      <c r="O22" s="252">
        <f t="shared" si="0"/>
        <v>0</v>
      </c>
      <c r="P22" s="252">
        <f t="shared" si="0"/>
        <v>0</v>
      </c>
      <c r="Q22" s="252">
        <f t="shared" si="0"/>
        <v>0</v>
      </c>
      <c r="R22" s="252">
        <f t="shared" si="0"/>
        <v>0</v>
      </c>
      <c r="S22" s="252">
        <f t="shared" si="0"/>
        <v>0</v>
      </c>
      <c r="T22" s="252">
        <f t="shared" si="0"/>
        <v>0</v>
      </c>
      <c r="U22" s="252">
        <f t="shared" si="0"/>
        <v>0</v>
      </c>
      <c r="V22" s="252">
        <f t="shared" si="0"/>
        <v>0</v>
      </c>
      <c r="W22" s="252">
        <f t="shared" si="0"/>
        <v>0</v>
      </c>
      <c r="X22" s="252">
        <f t="shared" si="0"/>
        <v>0</v>
      </c>
      <c r="Y22" s="252">
        <f t="shared" si="0"/>
        <v>0</v>
      </c>
      <c r="Z22" s="252">
        <f t="shared" si="0"/>
        <v>0</v>
      </c>
      <c r="AA22" s="252">
        <f t="shared" si="0"/>
        <v>0</v>
      </c>
      <c r="AB22" s="252">
        <f t="shared" si="0"/>
        <v>0</v>
      </c>
      <c r="AC22" s="252">
        <f t="shared" si="0"/>
        <v>0</v>
      </c>
      <c r="AD22" s="252">
        <f t="shared" si="0"/>
        <v>0</v>
      </c>
      <c r="AE22" s="252">
        <f t="shared" si="0"/>
        <v>0</v>
      </c>
      <c r="AF22" s="252">
        <f t="shared" si="0"/>
        <v>387.69230769230768</v>
      </c>
      <c r="AG22" s="252">
        <f t="shared" si="0"/>
        <v>1.1538461538461537E-2</v>
      </c>
      <c r="AH22" s="252">
        <f t="shared" si="0"/>
        <v>0</v>
      </c>
      <c r="AI22" s="252">
        <f t="shared" si="0"/>
        <v>0</v>
      </c>
      <c r="AJ22" s="252">
        <f t="shared" si="0"/>
        <v>0</v>
      </c>
      <c r="AK22" s="252">
        <f t="shared" si="0"/>
        <v>0</v>
      </c>
      <c r="AL22" s="252">
        <f t="shared" si="0"/>
        <v>0</v>
      </c>
      <c r="AM22" s="252">
        <f t="shared" si="0"/>
        <v>0</v>
      </c>
      <c r="AN22" s="252">
        <f t="shared" si="0"/>
        <v>0</v>
      </c>
      <c r="AO22" s="252">
        <f t="shared" si="0"/>
        <v>0</v>
      </c>
      <c r="AP22" s="252">
        <f t="shared" si="0"/>
        <v>0</v>
      </c>
      <c r="AQ22" s="252">
        <f t="shared" si="0"/>
        <v>0</v>
      </c>
      <c r="AR22" s="252">
        <f t="shared" si="0"/>
        <v>0</v>
      </c>
      <c r="AS22" s="252">
        <f t="shared" si="0"/>
        <v>0</v>
      </c>
      <c r="AT22" s="252">
        <f t="shared" si="0"/>
        <v>0</v>
      </c>
      <c r="AU22" s="252">
        <f t="shared" si="0"/>
        <v>0</v>
      </c>
      <c r="AV22" s="252">
        <f t="shared" si="0"/>
        <v>0</v>
      </c>
      <c r="AW22" s="252">
        <f t="shared" si="0"/>
        <v>0</v>
      </c>
      <c r="AX22" s="252">
        <f t="shared" si="0"/>
        <v>0</v>
      </c>
      <c r="AY22" s="252">
        <f t="shared" si="0"/>
        <v>0</v>
      </c>
      <c r="AZ22" s="252">
        <f t="shared" si="0"/>
        <v>0</v>
      </c>
      <c r="BA22" s="252">
        <f t="shared" si="0"/>
        <v>0</v>
      </c>
      <c r="BB22" s="252">
        <f t="shared" si="0"/>
        <v>0</v>
      </c>
      <c r="BC22" s="252">
        <f t="shared" si="0"/>
        <v>0</v>
      </c>
      <c r="BD22" s="252">
        <f t="shared" si="0"/>
        <v>1975.5623076923077</v>
      </c>
      <c r="BE22" s="252">
        <f t="shared" si="0"/>
        <v>7.6923076923076927E-2</v>
      </c>
      <c r="BF22" s="252">
        <f t="shared" si="0"/>
        <v>0</v>
      </c>
      <c r="BG22" s="252">
        <f t="shared" si="0"/>
        <v>0</v>
      </c>
      <c r="BH22" s="252">
        <f t="shared" si="0"/>
        <v>11975.597692307694</v>
      </c>
      <c r="BI22" s="252">
        <f t="shared" si="0"/>
        <v>0.28846153846153844</v>
      </c>
      <c r="BJ22" s="252">
        <f t="shared" si="0"/>
        <v>5661.3253846153839</v>
      </c>
      <c r="BK22" s="252">
        <f t="shared" si="0"/>
        <v>0.13846153846153847</v>
      </c>
      <c r="BL22" s="252">
        <f t="shared" si="0"/>
        <v>6859.459230769231</v>
      </c>
      <c r="BM22" s="252">
        <f t="shared" si="0"/>
        <v>0.20692307692307693</v>
      </c>
      <c r="BN22" s="252">
        <f t="shared" si="0"/>
        <v>10705.103846153846</v>
      </c>
      <c r="BO22" s="252">
        <f t="shared" ref="BO22:CA22" si="1">AVERAGE(BO9:BO21)</f>
        <v>0.34692307692307689</v>
      </c>
      <c r="BP22" s="252">
        <f t="shared" si="1"/>
        <v>10873.91</v>
      </c>
      <c r="BQ22" s="252">
        <f t="shared" si="1"/>
        <v>0.39538461538461533</v>
      </c>
      <c r="BR22" s="252">
        <f t="shared" si="1"/>
        <v>2330.3361538461536</v>
      </c>
      <c r="BS22" s="252">
        <f t="shared" si="1"/>
        <v>6.1538461538461542E-2</v>
      </c>
      <c r="BT22" s="252">
        <f t="shared" si="1"/>
        <v>1522.4892307692307</v>
      </c>
      <c r="BU22" s="252">
        <f t="shared" si="1"/>
        <v>4.6153846153846163E-2</v>
      </c>
      <c r="BV22" s="252">
        <f t="shared" si="1"/>
        <v>0</v>
      </c>
      <c r="BW22" s="252">
        <f t="shared" si="1"/>
        <v>0</v>
      </c>
      <c r="BX22" s="252">
        <f t="shared" si="1"/>
        <v>0</v>
      </c>
      <c r="BY22" s="252">
        <f t="shared" si="1"/>
        <v>0</v>
      </c>
      <c r="BZ22" s="252">
        <f t="shared" si="1"/>
        <v>94246.926153846158</v>
      </c>
      <c r="CA22" s="252">
        <f t="shared" si="1"/>
        <v>2.3584615384615382</v>
      </c>
    </row>
    <row r="23" spans="1:80" x14ac:dyDescent="0.3">
      <c r="A23" s="254" t="s">
        <v>436</v>
      </c>
      <c r="B23" s="252">
        <f>B22-'FTE Analysis'!B24</f>
        <v>12361.366153846155</v>
      </c>
      <c r="C23" s="252">
        <f>C22-'FTE Analysis'!C24</f>
        <v>-2.0629370629370647E-2</v>
      </c>
      <c r="D23" s="252">
        <f>D22-'FTE Analysis'!D24</f>
        <v>-1991.4068531468529</v>
      </c>
      <c r="E23" s="252">
        <f>E22-'FTE Analysis'!E24</f>
        <v>-3.0209790209790199E-2</v>
      </c>
      <c r="F23" s="252">
        <f>F22-'FTE Analysis'!F24</f>
        <v>1807.7878321678309</v>
      </c>
      <c r="G23" s="252">
        <f>G22-'FTE Analysis'!G24</f>
        <v>3.5524475524475518E-2</v>
      </c>
      <c r="H23" s="252">
        <f>H22-'FTE Analysis'!H24</f>
        <v>-732.73986013985996</v>
      </c>
      <c r="I23" s="252">
        <f>I22-'FTE Analysis'!I24</f>
        <v>-1.5384615384615385E-2</v>
      </c>
      <c r="J23" s="252">
        <f>J22-'FTE Analysis'!J24</f>
        <v>-570.18181818181802</v>
      </c>
      <c r="K23" s="252">
        <f>K22-'FTE Analysis'!K24</f>
        <v>-1.1328671328671325E-2</v>
      </c>
      <c r="L23" s="252">
        <f>L22-'FTE Analysis'!L24</f>
        <v>0</v>
      </c>
      <c r="M23" s="252">
        <f>M22-'FTE Analysis'!M24</f>
        <v>0</v>
      </c>
      <c r="N23" s="252">
        <f>N22-'FTE Analysis'!N24</f>
        <v>0</v>
      </c>
      <c r="O23" s="252">
        <f>O22-'FTE Analysis'!O24</f>
        <v>0</v>
      </c>
      <c r="P23" s="252">
        <f>P22-'FTE Analysis'!P24</f>
        <v>0</v>
      </c>
      <c r="Q23" s="252">
        <f>Q22-'FTE Analysis'!Q24</f>
        <v>0</v>
      </c>
      <c r="R23" s="252">
        <f>R22-'FTE Analysis'!R24</f>
        <v>0</v>
      </c>
      <c r="S23" s="252">
        <f>S22-'FTE Analysis'!S24</f>
        <v>0</v>
      </c>
      <c r="T23" s="252">
        <f>T22-'FTE Analysis'!T24</f>
        <v>0</v>
      </c>
      <c r="U23" s="252">
        <f>U22-'FTE Analysis'!U24</f>
        <v>0</v>
      </c>
      <c r="V23" s="252">
        <f>V22-'FTE Analysis'!V24</f>
        <v>0</v>
      </c>
      <c r="W23" s="252">
        <f>W22-'FTE Analysis'!W24</f>
        <v>0</v>
      </c>
      <c r="X23" s="252">
        <f>X22-'FTE Analysis'!X24</f>
        <v>0</v>
      </c>
      <c r="Y23" s="252">
        <f>Y22-'FTE Analysis'!Y24</f>
        <v>0</v>
      </c>
      <c r="Z23" s="252">
        <f>Z22-'FTE Analysis'!Z24</f>
        <v>0</v>
      </c>
      <c r="AA23" s="252">
        <f>AA22-'FTE Analysis'!AA24</f>
        <v>0</v>
      </c>
      <c r="AB23" s="252">
        <f>AB22-'FTE Analysis'!AB24</f>
        <v>0</v>
      </c>
      <c r="AC23" s="252">
        <f>AC22-'FTE Analysis'!AC24</f>
        <v>0</v>
      </c>
      <c r="AD23" s="252">
        <f>AD22-'FTE Analysis'!AD24</f>
        <v>0</v>
      </c>
      <c r="AE23" s="252">
        <f>AE22-'FTE Analysis'!AE24</f>
        <v>0</v>
      </c>
      <c r="AF23" s="252">
        <f>AF22-'FTE Analysis'!AF24</f>
        <v>-70.489510489510508</v>
      </c>
      <c r="AG23" s="252">
        <f>AG22-'FTE Analysis'!AG24</f>
        <v>-2.0979020979020983E-3</v>
      </c>
      <c r="AH23" s="252">
        <f>AH22-'FTE Analysis'!AH24</f>
        <v>0</v>
      </c>
      <c r="AI23" s="252">
        <f>AI22-'FTE Analysis'!AI24</f>
        <v>0</v>
      </c>
      <c r="AJ23" s="252">
        <f>AJ22-'FTE Analysis'!AJ24</f>
        <v>0</v>
      </c>
      <c r="AK23" s="252">
        <f>AK22-'FTE Analysis'!AK24</f>
        <v>0</v>
      </c>
      <c r="AL23" s="252">
        <f>AL22-'FTE Analysis'!AL24</f>
        <v>0</v>
      </c>
      <c r="AM23" s="252">
        <f>AM22-'FTE Analysis'!AM24</f>
        <v>0</v>
      </c>
      <c r="AN23" s="252">
        <f>AN22-'FTE Analysis'!AN24</f>
        <v>0</v>
      </c>
      <c r="AO23" s="252">
        <f>AO22-'FTE Analysis'!AO24</f>
        <v>0</v>
      </c>
      <c r="AP23" s="252">
        <f>AP22-'FTE Analysis'!AP24</f>
        <v>0</v>
      </c>
      <c r="AQ23" s="252">
        <f>AQ22-'FTE Analysis'!AQ24</f>
        <v>0</v>
      </c>
      <c r="AR23" s="252">
        <f>AR22-'FTE Analysis'!AR24</f>
        <v>0</v>
      </c>
      <c r="AS23" s="252">
        <f>AS22-'FTE Analysis'!AS24</f>
        <v>0</v>
      </c>
      <c r="AT23" s="252">
        <f>AT22-'FTE Analysis'!AT24</f>
        <v>0</v>
      </c>
      <c r="AU23" s="252">
        <f>AU22-'FTE Analysis'!AU24</f>
        <v>0</v>
      </c>
      <c r="AV23" s="252">
        <f>AV22-'FTE Analysis'!AV24</f>
        <v>0</v>
      </c>
      <c r="AW23" s="252">
        <f>AW22-'FTE Analysis'!AW24</f>
        <v>0</v>
      </c>
      <c r="AX23" s="252">
        <f>AX22-'FTE Analysis'!AX24</f>
        <v>0</v>
      </c>
      <c r="AY23" s="252">
        <f>AY22-'FTE Analysis'!AY24</f>
        <v>0</v>
      </c>
      <c r="AZ23" s="252">
        <f>AZ22-'FTE Analysis'!AZ24</f>
        <v>0</v>
      </c>
      <c r="BA23" s="252">
        <f>BA22-'FTE Analysis'!BA24</f>
        <v>0</v>
      </c>
      <c r="BB23" s="252">
        <f>BB22-'FTE Analysis'!BB24</f>
        <v>0</v>
      </c>
      <c r="BC23" s="252">
        <f>BC22-'FTE Analysis'!BC24</f>
        <v>0</v>
      </c>
      <c r="BD23" s="252">
        <f>BD22-'FTE Analysis'!BD24</f>
        <v>-359.1931468531468</v>
      </c>
      <c r="BE23" s="252">
        <f>BE22-'FTE Analysis'!BE24</f>
        <v>-1.3986013986013984E-2</v>
      </c>
      <c r="BF23" s="252">
        <f>BF22-'FTE Analysis'!BF24</f>
        <v>0</v>
      </c>
      <c r="BG23" s="252">
        <f>BG22-'FTE Analysis'!BG24</f>
        <v>0</v>
      </c>
      <c r="BH23" s="252">
        <f>BH22-'FTE Analysis'!BH24</f>
        <v>2028.5431468531478</v>
      </c>
      <c r="BI23" s="252">
        <f>BI22-'FTE Analysis'!BI24</f>
        <v>1.5734265734265729E-2</v>
      </c>
      <c r="BJ23" s="252">
        <f>BJ22-'FTE Analysis'!BJ24</f>
        <v>-1029.3318881118885</v>
      </c>
      <c r="BK23" s="252">
        <f>BK22-'FTE Analysis'!BK24</f>
        <v>-2.5174825174825166E-2</v>
      </c>
      <c r="BL23" s="252">
        <f>BL22-'FTE Analysis'!BL24</f>
        <v>-1247.1744055944055</v>
      </c>
      <c r="BM23" s="252">
        <f>BM22-'FTE Analysis'!BM24</f>
        <v>-3.7622377622377606E-2</v>
      </c>
      <c r="BN23" s="252">
        <f>BN22-'FTE Analysis'!BN24</f>
        <v>-1946.3825174825179</v>
      </c>
      <c r="BO23" s="252">
        <f>BO22-'FTE Analysis'!BO24</f>
        <v>-6.3076923076923086E-2</v>
      </c>
      <c r="BP23" s="252">
        <f>BP22-'FTE Analysis'!BP24</f>
        <v>1204.7436363636371</v>
      </c>
      <c r="BQ23" s="252">
        <f>BQ22-'FTE Analysis'!BQ24</f>
        <v>1.902097902097899E-2</v>
      </c>
      <c r="BR23" s="252">
        <f>BR22-'FTE Analysis'!BR24</f>
        <v>-423.69748251748251</v>
      </c>
      <c r="BS23" s="252">
        <f>BS22-'FTE Analysis'!BS24</f>
        <v>-1.1188811188811196E-2</v>
      </c>
      <c r="BT23" s="252">
        <f>BT22-'FTE Analysis'!BT24</f>
        <v>-276.81622377622375</v>
      </c>
      <c r="BU23" s="252">
        <f>BU22-'FTE Analysis'!BU24</f>
        <v>-8.3916083916083933E-3</v>
      </c>
      <c r="BV23" s="252">
        <f>BV22-'FTE Analysis'!BV24</f>
        <v>0</v>
      </c>
      <c r="BW23" s="252">
        <f>BW22-'FTE Analysis'!BW24</f>
        <v>0</v>
      </c>
      <c r="BX23" s="252">
        <f>BX22-'FTE Analysis'!BX24</f>
        <v>0</v>
      </c>
      <c r="BY23" s="252">
        <f>BY22-'FTE Analysis'!BY24</f>
        <v>0</v>
      </c>
      <c r="BZ23" s="252">
        <f>BZ22-'FTE Analysis'!BZ24</f>
        <v>-5091.1347552447405</v>
      </c>
      <c r="CA23" s="252">
        <f>CA22-'FTE Analysis'!CA24</f>
        <v>-0.16881118881118873</v>
      </c>
    </row>
    <row r="26" spans="1:80" x14ac:dyDescent="0.3">
      <c r="D26" s="24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:CB24"/>
  <sheetViews>
    <sheetView zoomScale="80" zoomScaleNormal="80" workbookViewId="0">
      <selection activeCell="J37" sqref="J37"/>
    </sheetView>
  </sheetViews>
  <sheetFormatPr defaultRowHeight="14.4" x14ac:dyDescent="0.3"/>
  <cols>
    <col min="1" max="1" width="41.88671875" bestFit="1" customWidth="1"/>
    <col min="3" max="80" width="13.88671875" customWidth="1"/>
  </cols>
  <sheetData>
    <row r="6" spans="1:80" x14ac:dyDescent="0.3">
      <c r="A6" s="3"/>
      <c r="B6" s="4"/>
      <c r="C6" s="3" t="s">
        <v>12</v>
      </c>
      <c r="D6" s="4" t="s">
        <v>8</v>
      </c>
      <c r="E6" s="4" t="s">
        <v>9</v>
      </c>
      <c r="F6" s="4" t="s">
        <v>470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5"/>
    </row>
    <row r="7" spans="1:80" x14ac:dyDescent="0.3">
      <c r="A7" s="6"/>
      <c r="B7" s="7"/>
      <c r="C7" s="3">
        <v>215</v>
      </c>
      <c r="D7" s="4"/>
      <c r="E7" s="3">
        <v>216</v>
      </c>
      <c r="F7" s="4"/>
      <c r="G7" s="3">
        <v>217</v>
      </c>
      <c r="H7" s="4"/>
      <c r="I7" s="3">
        <v>218</v>
      </c>
      <c r="J7" s="4"/>
      <c r="K7" s="3">
        <v>219</v>
      </c>
      <c r="L7" s="4"/>
      <c r="M7" s="3">
        <v>220</v>
      </c>
      <c r="N7" s="4"/>
      <c r="O7" s="3">
        <v>221</v>
      </c>
      <c r="P7" s="4"/>
      <c r="Q7" s="3">
        <v>222</v>
      </c>
      <c r="R7" s="4"/>
      <c r="S7" s="3">
        <v>223</v>
      </c>
      <c r="T7" s="4"/>
      <c r="U7" s="3">
        <v>224</v>
      </c>
      <c r="V7" s="4"/>
      <c r="W7" s="3">
        <v>225</v>
      </c>
      <c r="X7" s="4"/>
      <c r="Y7" s="3">
        <v>226</v>
      </c>
      <c r="Z7" s="4"/>
      <c r="AA7" s="3">
        <v>227</v>
      </c>
      <c r="AB7" s="4"/>
      <c r="AC7" s="3">
        <v>228</v>
      </c>
      <c r="AD7" s="4"/>
      <c r="AE7" s="3">
        <v>229</v>
      </c>
      <c r="AF7" s="4"/>
      <c r="AG7" s="3">
        <v>230</v>
      </c>
      <c r="AH7" s="4"/>
      <c r="AI7" s="3">
        <v>231</v>
      </c>
      <c r="AJ7" s="4"/>
      <c r="AK7" s="3">
        <v>232</v>
      </c>
      <c r="AL7" s="4"/>
      <c r="AM7" s="3">
        <v>233</v>
      </c>
      <c r="AN7" s="4"/>
      <c r="AO7" s="3">
        <v>234</v>
      </c>
      <c r="AP7" s="4"/>
      <c r="AQ7" s="3">
        <v>235</v>
      </c>
      <c r="AR7" s="4"/>
      <c r="AS7" s="3">
        <v>236</v>
      </c>
      <c r="AT7" s="4"/>
      <c r="AU7" s="3">
        <v>237</v>
      </c>
      <c r="AV7" s="4"/>
      <c r="AW7" s="3">
        <v>238</v>
      </c>
      <c r="AX7" s="4"/>
      <c r="AY7" s="3">
        <v>239</v>
      </c>
      <c r="AZ7" s="4"/>
      <c r="BA7" s="3">
        <v>240</v>
      </c>
      <c r="BB7" s="4"/>
      <c r="BC7" s="3">
        <v>241</v>
      </c>
      <c r="BD7" s="4"/>
      <c r="BE7" s="3">
        <v>242</v>
      </c>
      <c r="BF7" s="4"/>
      <c r="BG7" s="3">
        <v>243</v>
      </c>
      <c r="BH7" s="4"/>
      <c r="BI7" s="3">
        <v>244</v>
      </c>
      <c r="BJ7" s="4"/>
      <c r="BK7" s="3">
        <v>245</v>
      </c>
      <c r="BL7" s="4"/>
      <c r="BM7" s="3">
        <v>246</v>
      </c>
      <c r="BN7" s="4"/>
      <c r="BO7" s="3">
        <v>247</v>
      </c>
      <c r="BP7" s="4"/>
      <c r="BQ7" s="3">
        <v>248</v>
      </c>
      <c r="BR7" s="4"/>
      <c r="BS7" s="3">
        <v>249</v>
      </c>
      <c r="BT7" s="4"/>
      <c r="BU7" s="3">
        <v>250</v>
      </c>
      <c r="BV7" s="4"/>
      <c r="BW7" s="3">
        <v>251</v>
      </c>
      <c r="BX7" s="4"/>
      <c r="BY7" s="3">
        <v>252</v>
      </c>
      <c r="BZ7" s="4"/>
      <c r="CA7" s="3">
        <v>253</v>
      </c>
      <c r="CB7" s="5"/>
    </row>
    <row r="8" spans="1:80" x14ac:dyDescent="0.3">
      <c r="A8" s="6"/>
      <c r="B8" s="7"/>
      <c r="C8" s="3" t="s">
        <v>179</v>
      </c>
      <c r="D8" s="4"/>
      <c r="E8" s="3" t="s">
        <v>195</v>
      </c>
      <c r="F8" s="4"/>
      <c r="G8" s="3" t="s">
        <v>209</v>
      </c>
      <c r="H8" s="4"/>
      <c r="I8" s="3" t="s">
        <v>211</v>
      </c>
      <c r="J8" s="4"/>
      <c r="K8" s="3" t="s">
        <v>333</v>
      </c>
      <c r="L8" s="4"/>
      <c r="M8" s="3" t="s">
        <v>335</v>
      </c>
      <c r="N8" s="4"/>
      <c r="O8" s="3" t="s">
        <v>337</v>
      </c>
      <c r="P8" s="4"/>
      <c r="Q8" s="3" t="s">
        <v>339</v>
      </c>
      <c r="R8" s="4"/>
      <c r="S8" s="3" t="s">
        <v>341</v>
      </c>
      <c r="T8" s="4"/>
      <c r="U8" s="3" t="s">
        <v>343</v>
      </c>
      <c r="V8" s="4"/>
      <c r="W8" s="3" t="s">
        <v>345</v>
      </c>
      <c r="X8" s="4"/>
      <c r="Y8" s="3" t="s">
        <v>347</v>
      </c>
      <c r="Z8" s="4"/>
      <c r="AA8" s="3" t="s">
        <v>349</v>
      </c>
      <c r="AB8" s="4"/>
      <c r="AC8" s="3" t="s">
        <v>351</v>
      </c>
      <c r="AD8" s="4"/>
      <c r="AE8" s="3" t="s">
        <v>353</v>
      </c>
      <c r="AF8" s="4"/>
      <c r="AG8" s="3" t="s">
        <v>205</v>
      </c>
      <c r="AH8" s="4"/>
      <c r="AI8" s="3" t="s">
        <v>355</v>
      </c>
      <c r="AJ8" s="4"/>
      <c r="AK8" s="3" t="s">
        <v>357</v>
      </c>
      <c r="AL8" s="4"/>
      <c r="AM8" s="3" t="s">
        <v>359</v>
      </c>
      <c r="AN8" s="4"/>
      <c r="AO8" s="3" t="s">
        <v>361</v>
      </c>
      <c r="AP8" s="4"/>
      <c r="AQ8" s="3" t="s">
        <v>363</v>
      </c>
      <c r="AR8" s="4"/>
      <c r="AS8" s="3" t="s">
        <v>365</v>
      </c>
      <c r="AT8" s="4"/>
      <c r="AU8" s="3" t="s">
        <v>220</v>
      </c>
      <c r="AV8" s="4"/>
      <c r="AW8" s="3" t="s">
        <v>367</v>
      </c>
      <c r="AX8" s="4"/>
      <c r="AY8" s="3" t="s">
        <v>369</v>
      </c>
      <c r="AZ8" s="4"/>
      <c r="BA8" s="3" t="s">
        <v>371</v>
      </c>
      <c r="BB8" s="4"/>
      <c r="BC8" s="3" t="s">
        <v>373</v>
      </c>
      <c r="BD8" s="4"/>
      <c r="BE8" s="3" t="s">
        <v>213</v>
      </c>
      <c r="BF8" s="4"/>
      <c r="BG8" s="3" t="s">
        <v>375</v>
      </c>
      <c r="BH8" s="4"/>
      <c r="BI8" s="3" t="s">
        <v>175</v>
      </c>
      <c r="BJ8" s="4"/>
      <c r="BK8" s="3" t="s">
        <v>203</v>
      </c>
      <c r="BL8" s="4"/>
      <c r="BM8" s="3" t="s">
        <v>199</v>
      </c>
      <c r="BN8" s="4"/>
      <c r="BO8" s="3" t="s">
        <v>201</v>
      </c>
      <c r="BP8" s="4"/>
      <c r="BQ8" s="3" t="s">
        <v>181</v>
      </c>
      <c r="BR8" s="4"/>
      <c r="BS8" s="3" t="s">
        <v>197</v>
      </c>
      <c r="BT8" s="4"/>
      <c r="BU8" s="3" t="s">
        <v>207</v>
      </c>
      <c r="BV8" s="4"/>
      <c r="BW8" s="3" t="s">
        <v>377</v>
      </c>
      <c r="BX8" s="4"/>
      <c r="BY8" s="3" t="s">
        <v>218</v>
      </c>
      <c r="BZ8" s="4"/>
      <c r="CA8" s="3" t="s">
        <v>177</v>
      </c>
      <c r="CB8" s="5"/>
    </row>
    <row r="9" spans="1:80" x14ac:dyDescent="0.3">
      <c r="A9" s="6"/>
      <c r="B9" s="7"/>
      <c r="C9" s="3" t="s">
        <v>180</v>
      </c>
      <c r="D9" s="4"/>
      <c r="E9" s="3" t="s">
        <v>196</v>
      </c>
      <c r="F9" s="4"/>
      <c r="G9" s="3" t="s">
        <v>210</v>
      </c>
      <c r="H9" s="4"/>
      <c r="I9" s="3" t="s">
        <v>212</v>
      </c>
      <c r="J9" s="4"/>
      <c r="K9" s="3" t="s">
        <v>334</v>
      </c>
      <c r="L9" s="4"/>
      <c r="M9" s="3" t="s">
        <v>336</v>
      </c>
      <c r="N9" s="4"/>
      <c r="O9" s="3" t="s">
        <v>338</v>
      </c>
      <c r="P9" s="4"/>
      <c r="Q9" s="3" t="s">
        <v>340</v>
      </c>
      <c r="R9" s="4"/>
      <c r="S9" s="3" t="s">
        <v>342</v>
      </c>
      <c r="T9" s="4"/>
      <c r="U9" s="3" t="s">
        <v>344</v>
      </c>
      <c r="V9" s="4"/>
      <c r="W9" s="3" t="s">
        <v>346</v>
      </c>
      <c r="X9" s="4"/>
      <c r="Y9" s="3" t="s">
        <v>348</v>
      </c>
      <c r="Z9" s="4"/>
      <c r="AA9" s="3" t="s">
        <v>350</v>
      </c>
      <c r="AB9" s="4"/>
      <c r="AC9" s="3" t="s">
        <v>352</v>
      </c>
      <c r="AD9" s="4"/>
      <c r="AE9" s="3" t="s">
        <v>354</v>
      </c>
      <c r="AF9" s="4"/>
      <c r="AG9" s="3" t="s">
        <v>206</v>
      </c>
      <c r="AH9" s="4"/>
      <c r="AI9" s="3" t="s">
        <v>356</v>
      </c>
      <c r="AJ9" s="4"/>
      <c r="AK9" s="3" t="s">
        <v>358</v>
      </c>
      <c r="AL9" s="4"/>
      <c r="AM9" s="3" t="s">
        <v>360</v>
      </c>
      <c r="AN9" s="4"/>
      <c r="AO9" s="3" t="s">
        <v>362</v>
      </c>
      <c r="AP9" s="4"/>
      <c r="AQ9" s="3" t="s">
        <v>364</v>
      </c>
      <c r="AR9" s="4"/>
      <c r="AS9" s="3" t="s">
        <v>366</v>
      </c>
      <c r="AT9" s="4"/>
      <c r="AU9" s="3" t="s">
        <v>221</v>
      </c>
      <c r="AV9" s="4"/>
      <c r="AW9" s="3" t="s">
        <v>368</v>
      </c>
      <c r="AX9" s="4"/>
      <c r="AY9" s="3" t="s">
        <v>370</v>
      </c>
      <c r="AZ9" s="4"/>
      <c r="BA9" s="3" t="s">
        <v>372</v>
      </c>
      <c r="BB9" s="4"/>
      <c r="BC9" s="3" t="s">
        <v>374</v>
      </c>
      <c r="BD9" s="4"/>
      <c r="BE9" s="3" t="s">
        <v>214</v>
      </c>
      <c r="BF9" s="4"/>
      <c r="BG9" s="3" t="s">
        <v>376</v>
      </c>
      <c r="BH9" s="4"/>
      <c r="BI9" s="3" t="s">
        <v>176</v>
      </c>
      <c r="BJ9" s="4"/>
      <c r="BK9" s="3" t="s">
        <v>204</v>
      </c>
      <c r="BL9" s="4"/>
      <c r="BM9" s="3" t="s">
        <v>200</v>
      </c>
      <c r="BN9" s="4"/>
      <c r="BO9" s="3" t="s">
        <v>202</v>
      </c>
      <c r="BP9" s="4"/>
      <c r="BQ9" s="3" t="s">
        <v>182</v>
      </c>
      <c r="BR9" s="4"/>
      <c r="BS9" s="3" t="s">
        <v>198</v>
      </c>
      <c r="BT9" s="4"/>
      <c r="BU9" s="3" t="s">
        <v>208</v>
      </c>
      <c r="BV9" s="4"/>
      <c r="BW9" s="3" t="s">
        <v>378</v>
      </c>
      <c r="BX9" s="4"/>
      <c r="BY9" s="3" t="s">
        <v>219</v>
      </c>
      <c r="BZ9" s="4"/>
      <c r="CA9" s="3" t="s">
        <v>178</v>
      </c>
      <c r="CB9" s="5"/>
    </row>
    <row r="10" spans="1:80" x14ac:dyDescent="0.3">
      <c r="A10" s="3" t="s">
        <v>1</v>
      </c>
      <c r="B10" s="3" t="s">
        <v>4</v>
      </c>
      <c r="C10" s="3" t="s">
        <v>459</v>
      </c>
      <c r="D10" s="116" t="s">
        <v>458</v>
      </c>
      <c r="E10" s="3" t="s">
        <v>459</v>
      </c>
      <c r="F10" s="116" t="s">
        <v>458</v>
      </c>
      <c r="G10" s="3" t="s">
        <v>459</v>
      </c>
      <c r="H10" s="116" t="s">
        <v>458</v>
      </c>
      <c r="I10" s="3" t="s">
        <v>459</v>
      </c>
      <c r="J10" s="116" t="s">
        <v>458</v>
      </c>
      <c r="K10" s="3" t="s">
        <v>459</v>
      </c>
      <c r="L10" s="116" t="s">
        <v>458</v>
      </c>
      <c r="M10" s="3" t="s">
        <v>459</v>
      </c>
      <c r="N10" s="116" t="s">
        <v>458</v>
      </c>
      <c r="O10" s="3" t="s">
        <v>459</v>
      </c>
      <c r="P10" s="116" t="s">
        <v>458</v>
      </c>
      <c r="Q10" s="3" t="s">
        <v>459</v>
      </c>
      <c r="R10" s="116" t="s">
        <v>458</v>
      </c>
      <c r="S10" s="3" t="s">
        <v>459</v>
      </c>
      <c r="T10" s="116" t="s">
        <v>458</v>
      </c>
      <c r="U10" s="3" t="s">
        <v>459</v>
      </c>
      <c r="V10" s="116" t="s">
        <v>458</v>
      </c>
      <c r="W10" s="3" t="s">
        <v>459</v>
      </c>
      <c r="X10" s="116" t="s">
        <v>458</v>
      </c>
      <c r="Y10" s="3" t="s">
        <v>459</v>
      </c>
      <c r="Z10" s="116" t="s">
        <v>458</v>
      </c>
      <c r="AA10" s="3" t="s">
        <v>459</v>
      </c>
      <c r="AB10" s="116" t="s">
        <v>458</v>
      </c>
      <c r="AC10" s="3" t="s">
        <v>459</v>
      </c>
      <c r="AD10" s="116" t="s">
        <v>458</v>
      </c>
      <c r="AE10" s="3" t="s">
        <v>459</v>
      </c>
      <c r="AF10" s="116" t="s">
        <v>458</v>
      </c>
      <c r="AG10" s="3" t="s">
        <v>459</v>
      </c>
      <c r="AH10" s="116" t="s">
        <v>458</v>
      </c>
      <c r="AI10" s="3" t="s">
        <v>459</v>
      </c>
      <c r="AJ10" s="116" t="s">
        <v>458</v>
      </c>
      <c r="AK10" s="3" t="s">
        <v>459</v>
      </c>
      <c r="AL10" s="116" t="s">
        <v>458</v>
      </c>
      <c r="AM10" s="3" t="s">
        <v>459</v>
      </c>
      <c r="AN10" s="116" t="s">
        <v>458</v>
      </c>
      <c r="AO10" s="3" t="s">
        <v>459</v>
      </c>
      <c r="AP10" s="116" t="s">
        <v>458</v>
      </c>
      <c r="AQ10" s="3" t="s">
        <v>459</v>
      </c>
      <c r="AR10" s="116" t="s">
        <v>458</v>
      </c>
      <c r="AS10" s="3" t="s">
        <v>459</v>
      </c>
      <c r="AT10" s="116" t="s">
        <v>458</v>
      </c>
      <c r="AU10" s="3" t="s">
        <v>459</v>
      </c>
      <c r="AV10" s="116" t="s">
        <v>458</v>
      </c>
      <c r="AW10" s="3" t="s">
        <v>459</v>
      </c>
      <c r="AX10" s="116" t="s">
        <v>458</v>
      </c>
      <c r="AY10" s="3" t="s">
        <v>459</v>
      </c>
      <c r="AZ10" s="116" t="s">
        <v>458</v>
      </c>
      <c r="BA10" s="3" t="s">
        <v>459</v>
      </c>
      <c r="BB10" s="116" t="s">
        <v>458</v>
      </c>
      <c r="BC10" s="3" t="s">
        <v>459</v>
      </c>
      <c r="BD10" s="116" t="s">
        <v>458</v>
      </c>
      <c r="BE10" s="3" t="s">
        <v>459</v>
      </c>
      <c r="BF10" s="116" t="s">
        <v>458</v>
      </c>
      <c r="BG10" s="3" t="s">
        <v>459</v>
      </c>
      <c r="BH10" s="116" t="s">
        <v>458</v>
      </c>
      <c r="BI10" s="3" t="s">
        <v>459</v>
      </c>
      <c r="BJ10" s="116" t="s">
        <v>458</v>
      </c>
      <c r="BK10" s="3" t="s">
        <v>459</v>
      </c>
      <c r="BL10" s="116" t="s">
        <v>458</v>
      </c>
      <c r="BM10" s="3" t="s">
        <v>459</v>
      </c>
      <c r="BN10" s="116" t="s">
        <v>458</v>
      </c>
      <c r="BO10" s="3" t="s">
        <v>459</v>
      </c>
      <c r="BP10" s="116" t="s">
        <v>458</v>
      </c>
      <c r="BQ10" s="3" t="s">
        <v>459</v>
      </c>
      <c r="BR10" s="116" t="s">
        <v>458</v>
      </c>
      <c r="BS10" s="3" t="s">
        <v>459</v>
      </c>
      <c r="BT10" s="116" t="s">
        <v>458</v>
      </c>
      <c r="BU10" s="3" t="s">
        <v>459</v>
      </c>
      <c r="BV10" s="116" t="s">
        <v>458</v>
      </c>
      <c r="BW10" s="3" t="s">
        <v>459</v>
      </c>
      <c r="BX10" s="116" t="s">
        <v>458</v>
      </c>
      <c r="BY10" s="3" t="s">
        <v>459</v>
      </c>
      <c r="BZ10" s="116" t="s">
        <v>458</v>
      </c>
      <c r="CA10" s="3" t="s">
        <v>459</v>
      </c>
      <c r="CB10" s="117" t="s">
        <v>458</v>
      </c>
    </row>
    <row r="11" spans="1:80" x14ac:dyDescent="0.3">
      <c r="A11" s="3" t="s">
        <v>118</v>
      </c>
      <c r="B11" s="3" t="s">
        <v>119</v>
      </c>
      <c r="C11" s="118">
        <v>43441</v>
      </c>
      <c r="D11" s="119">
        <v>0.4</v>
      </c>
      <c r="E11" s="118">
        <v>40991</v>
      </c>
      <c r="F11" s="119">
        <v>0.61</v>
      </c>
      <c r="G11" s="118">
        <v>0</v>
      </c>
      <c r="H11" s="119">
        <v>0</v>
      </c>
      <c r="I11" s="118">
        <v>0</v>
      </c>
      <c r="J11" s="119">
        <v>0</v>
      </c>
      <c r="K11" s="118">
        <v>0</v>
      </c>
      <c r="L11" s="119">
        <v>0</v>
      </c>
      <c r="M11" s="118">
        <v>0</v>
      </c>
      <c r="N11" s="119">
        <v>0</v>
      </c>
      <c r="O11" s="118">
        <v>0</v>
      </c>
      <c r="P11" s="119">
        <v>0</v>
      </c>
      <c r="Q11" s="118">
        <v>0</v>
      </c>
      <c r="R11" s="119">
        <v>0</v>
      </c>
      <c r="S11" s="118">
        <v>0</v>
      </c>
      <c r="T11" s="119">
        <v>0</v>
      </c>
      <c r="U11" s="118">
        <v>0</v>
      </c>
      <c r="V11" s="119">
        <v>0</v>
      </c>
      <c r="W11" s="118">
        <v>0</v>
      </c>
      <c r="X11" s="119">
        <v>0</v>
      </c>
      <c r="Y11" s="118">
        <v>0</v>
      </c>
      <c r="Z11" s="119">
        <v>0</v>
      </c>
      <c r="AA11" s="118">
        <v>0</v>
      </c>
      <c r="AB11" s="119">
        <v>0</v>
      </c>
      <c r="AC11" s="118">
        <v>0</v>
      </c>
      <c r="AD11" s="119">
        <v>0</v>
      </c>
      <c r="AE11" s="118">
        <v>0</v>
      </c>
      <c r="AF11" s="119">
        <v>0</v>
      </c>
      <c r="AG11" s="118">
        <v>5625</v>
      </c>
      <c r="AH11" s="119">
        <v>0.12</v>
      </c>
      <c r="AI11" s="118">
        <v>0</v>
      </c>
      <c r="AJ11" s="119">
        <v>0</v>
      </c>
      <c r="AK11" s="118">
        <v>0</v>
      </c>
      <c r="AL11" s="119">
        <v>0</v>
      </c>
      <c r="AM11" s="118">
        <v>0</v>
      </c>
      <c r="AN11" s="119">
        <v>0</v>
      </c>
      <c r="AO11" s="118">
        <v>0</v>
      </c>
      <c r="AP11" s="119">
        <v>0</v>
      </c>
      <c r="AQ11" s="118">
        <v>0</v>
      </c>
      <c r="AR11" s="119">
        <v>0</v>
      </c>
      <c r="AS11" s="118">
        <v>0</v>
      </c>
      <c r="AT11" s="119">
        <v>0</v>
      </c>
      <c r="AU11" s="118">
        <v>0</v>
      </c>
      <c r="AV11" s="119">
        <v>0</v>
      </c>
      <c r="AW11" s="118">
        <v>0</v>
      </c>
      <c r="AX11" s="119">
        <v>0</v>
      </c>
      <c r="AY11" s="118">
        <v>0</v>
      </c>
      <c r="AZ11" s="119">
        <v>0</v>
      </c>
      <c r="BA11" s="118">
        <v>0</v>
      </c>
      <c r="BB11" s="119">
        <v>0</v>
      </c>
      <c r="BC11" s="118">
        <v>0</v>
      </c>
      <c r="BD11" s="119">
        <v>0</v>
      </c>
      <c r="BE11" s="118">
        <v>0</v>
      </c>
      <c r="BF11" s="119">
        <v>0</v>
      </c>
      <c r="BG11" s="118">
        <v>0</v>
      </c>
      <c r="BH11" s="119">
        <v>0</v>
      </c>
      <c r="BI11" s="118">
        <v>0</v>
      </c>
      <c r="BJ11" s="119">
        <v>0</v>
      </c>
      <c r="BK11" s="118">
        <v>0</v>
      </c>
      <c r="BL11" s="119">
        <v>0</v>
      </c>
      <c r="BM11" s="118">
        <v>0</v>
      </c>
      <c r="BN11" s="119">
        <v>0</v>
      </c>
      <c r="BO11" s="118">
        <v>0</v>
      </c>
      <c r="BP11" s="119">
        <v>0</v>
      </c>
      <c r="BQ11" s="118">
        <v>38933</v>
      </c>
      <c r="BR11" s="119">
        <v>1.1399999999999999</v>
      </c>
      <c r="BS11" s="118">
        <v>6671</v>
      </c>
      <c r="BT11" s="119">
        <v>0.15</v>
      </c>
      <c r="BU11" s="118">
        <v>15539</v>
      </c>
      <c r="BV11" s="119">
        <v>0.4</v>
      </c>
      <c r="BW11" s="118">
        <v>0</v>
      </c>
      <c r="BX11" s="119">
        <v>0</v>
      </c>
      <c r="BY11" s="118">
        <v>0</v>
      </c>
      <c r="BZ11" s="119">
        <v>0</v>
      </c>
      <c r="CA11" s="118">
        <v>151200</v>
      </c>
      <c r="CB11" s="120">
        <v>2.82</v>
      </c>
    </row>
    <row r="12" spans="1:80" x14ac:dyDescent="0.3">
      <c r="A12" s="3" t="s">
        <v>94</v>
      </c>
      <c r="B12" s="3" t="s">
        <v>95</v>
      </c>
      <c r="C12" s="118">
        <v>8463</v>
      </c>
      <c r="D12" s="119">
        <v>0.1</v>
      </c>
      <c r="E12" s="118">
        <v>0</v>
      </c>
      <c r="F12" s="119">
        <v>0</v>
      </c>
      <c r="G12" s="118">
        <v>0</v>
      </c>
      <c r="H12" s="119">
        <v>0</v>
      </c>
      <c r="I12" s="118">
        <v>0</v>
      </c>
      <c r="J12" s="119">
        <v>0</v>
      </c>
      <c r="K12" s="118">
        <v>0</v>
      </c>
      <c r="L12" s="119">
        <v>0</v>
      </c>
      <c r="M12" s="118">
        <v>0</v>
      </c>
      <c r="N12" s="119">
        <v>0</v>
      </c>
      <c r="O12" s="118">
        <v>0</v>
      </c>
      <c r="P12" s="119">
        <v>0</v>
      </c>
      <c r="Q12" s="118">
        <v>0</v>
      </c>
      <c r="R12" s="119">
        <v>0</v>
      </c>
      <c r="S12" s="118">
        <v>0</v>
      </c>
      <c r="T12" s="119">
        <v>0</v>
      </c>
      <c r="U12" s="118">
        <v>0</v>
      </c>
      <c r="V12" s="119">
        <v>0</v>
      </c>
      <c r="W12" s="118">
        <v>0</v>
      </c>
      <c r="X12" s="119">
        <v>0</v>
      </c>
      <c r="Y12" s="118">
        <v>0</v>
      </c>
      <c r="Z12" s="119">
        <v>0</v>
      </c>
      <c r="AA12" s="118">
        <v>0</v>
      </c>
      <c r="AB12" s="119">
        <v>0</v>
      </c>
      <c r="AC12" s="118">
        <v>0</v>
      </c>
      <c r="AD12" s="119">
        <v>0</v>
      </c>
      <c r="AE12" s="118">
        <v>0</v>
      </c>
      <c r="AF12" s="119">
        <v>0</v>
      </c>
      <c r="AG12" s="118">
        <v>0</v>
      </c>
      <c r="AH12" s="119">
        <v>0</v>
      </c>
      <c r="AI12" s="118">
        <v>0</v>
      </c>
      <c r="AJ12" s="119">
        <v>0</v>
      </c>
      <c r="AK12" s="118">
        <v>0</v>
      </c>
      <c r="AL12" s="119">
        <v>0</v>
      </c>
      <c r="AM12" s="118">
        <v>0</v>
      </c>
      <c r="AN12" s="119">
        <v>0</v>
      </c>
      <c r="AO12" s="118">
        <v>0</v>
      </c>
      <c r="AP12" s="119">
        <v>0</v>
      </c>
      <c r="AQ12" s="118">
        <v>0</v>
      </c>
      <c r="AR12" s="119">
        <v>0</v>
      </c>
      <c r="AS12" s="118">
        <v>0</v>
      </c>
      <c r="AT12" s="119">
        <v>0</v>
      </c>
      <c r="AU12" s="118">
        <v>0</v>
      </c>
      <c r="AV12" s="119">
        <v>0</v>
      </c>
      <c r="AW12" s="118">
        <v>0</v>
      </c>
      <c r="AX12" s="119">
        <v>0</v>
      </c>
      <c r="AY12" s="118">
        <v>0</v>
      </c>
      <c r="AZ12" s="119">
        <v>0</v>
      </c>
      <c r="BA12" s="118">
        <v>0</v>
      </c>
      <c r="BB12" s="119">
        <v>0</v>
      </c>
      <c r="BC12" s="118">
        <v>0</v>
      </c>
      <c r="BD12" s="119">
        <v>0</v>
      </c>
      <c r="BE12" s="118">
        <v>0</v>
      </c>
      <c r="BF12" s="119">
        <v>0</v>
      </c>
      <c r="BG12" s="118">
        <v>0</v>
      </c>
      <c r="BH12" s="119">
        <v>0</v>
      </c>
      <c r="BI12" s="118">
        <v>0</v>
      </c>
      <c r="BJ12" s="119">
        <v>0</v>
      </c>
      <c r="BK12" s="118">
        <v>0</v>
      </c>
      <c r="BL12" s="119">
        <v>0</v>
      </c>
      <c r="BM12" s="118">
        <v>13669</v>
      </c>
      <c r="BN12" s="119">
        <v>0.3</v>
      </c>
      <c r="BO12" s="118">
        <v>43171</v>
      </c>
      <c r="BP12" s="119">
        <v>1.4</v>
      </c>
      <c r="BQ12" s="118">
        <v>15476</v>
      </c>
      <c r="BR12" s="119">
        <v>0.65</v>
      </c>
      <c r="BS12" s="118">
        <v>7851</v>
      </c>
      <c r="BT12" s="119">
        <v>0.25</v>
      </c>
      <c r="BU12" s="118">
        <v>0</v>
      </c>
      <c r="BV12" s="119">
        <v>0</v>
      </c>
      <c r="BW12" s="118">
        <v>0</v>
      </c>
      <c r="BX12" s="119">
        <v>0</v>
      </c>
      <c r="BY12" s="118">
        <v>0</v>
      </c>
      <c r="BZ12" s="119">
        <v>0</v>
      </c>
      <c r="CA12" s="118">
        <v>88630</v>
      </c>
      <c r="CB12" s="120">
        <v>2.7</v>
      </c>
    </row>
    <row r="13" spans="1:80" x14ac:dyDescent="0.3">
      <c r="A13" s="3" t="s">
        <v>59</v>
      </c>
      <c r="B13" s="3" t="s">
        <v>60</v>
      </c>
      <c r="C13" s="118">
        <v>0</v>
      </c>
      <c r="D13" s="119">
        <v>0</v>
      </c>
      <c r="E13" s="118">
        <v>0</v>
      </c>
      <c r="F13" s="119">
        <v>0</v>
      </c>
      <c r="G13" s="118">
        <v>0</v>
      </c>
      <c r="H13" s="119">
        <v>0</v>
      </c>
      <c r="I13" s="118">
        <v>0</v>
      </c>
      <c r="J13" s="119">
        <v>0</v>
      </c>
      <c r="K13" s="118">
        <v>0</v>
      </c>
      <c r="L13" s="119">
        <v>0</v>
      </c>
      <c r="M13" s="118">
        <v>0</v>
      </c>
      <c r="N13" s="119">
        <v>0</v>
      </c>
      <c r="O13" s="118">
        <v>0</v>
      </c>
      <c r="P13" s="119">
        <v>0</v>
      </c>
      <c r="Q13" s="118">
        <v>0</v>
      </c>
      <c r="R13" s="119">
        <v>0</v>
      </c>
      <c r="S13" s="118">
        <v>0</v>
      </c>
      <c r="T13" s="119">
        <v>0</v>
      </c>
      <c r="U13" s="118">
        <v>0</v>
      </c>
      <c r="V13" s="119">
        <v>0</v>
      </c>
      <c r="W13" s="118">
        <v>0</v>
      </c>
      <c r="X13" s="119">
        <v>0</v>
      </c>
      <c r="Y13" s="118">
        <v>0</v>
      </c>
      <c r="Z13" s="119">
        <v>0</v>
      </c>
      <c r="AA13" s="118">
        <v>0</v>
      </c>
      <c r="AB13" s="119">
        <v>0</v>
      </c>
      <c r="AC13" s="118">
        <v>0</v>
      </c>
      <c r="AD13" s="119">
        <v>0</v>
      </c>
      <c r="AE13" s="118">
        <v>0</v>
      </c>
      <c r="AF13" s="119">
        <v>0</v>
      </c>
      <c r="AG13" s="118">
        <v>0</v>
      </c>
      <c r="AH13" s="119">
        <v>0</v>
      </c>
      <c r="AI13" s="118">
        <v>0</v>
      </c>
      <c r="AJ13" s="119">
        <v>0</v>
      </c>
      <c r="AK13" s="118">
        <v>0</v>
      </c>
      <c r="AL13" s="119">
        <v>0</v>
      </c>
      <c r="AM13" s="118">
        <v>0</v>
      </c>
      <c r="AN13" s="119">
        <v>0</v>
      </c>
      <c r="AO13" s="118">
        <v>0</v>
      </c>
      <c r="AP13" s="119">
        <v>0</v>
      </c>
      <c r="AQ13" s="118">
        <v>0</v>
      </c>
      <c r="AR13" s="119">
        <v>0</v>
      </c>
      <c r="AS13" s="118">
        <v>0</v>
      </c>
      <c r="AT13" s="119">
        <v>0</v>
      </c>
      <c r="AU13" s="118">
        <v>0</v>
      </c>
      <c r="AV13" s="119">
        <v>0</v>
      </c>
      <c r="AW13" s="118">
        <v>0</v>
      </c>
      <c r="AX13" s="119">
        <v>0</v>
      </c>
      <c r="AY13" s="118">
        <v>0</v>
      </c>
      <c r="AZ13" s="119">
        <v>0</v>
      </c>
      <c r="BA13" s="118">
        <v>0</v>
      </c>
      <c r="BB13" s="119">
        <v>0</v>
      </c>
      <c r="BC13" s="118">
        <v>0</v>
      </c>
      <c r="BD13" s="119">
        <v>0</v>
      </c>
      <c r="BE13" s="118">
        <v>0</v>
      </c>
      <c r="BF13" s="119">
        <v>0</v>
      </c>
      <c r="BG13" s="118">
        <v>0</v>
      </c>
      <c r="BH13" s="119">
        <v>0</v>
      </c>
      <c r="BI13" s="118">
        <v>81592</v>
      </c>
      <c r="BJ13" s="119">
        <v>1.93</v>
      </c>
      <c r="BK13" s="118">
        <v>0</v>
      </c>
      <c r="BL13" s="119">
        <v>0</v>
      </c>
      <c r="BM13" s="118">
        <v>0</v>
      </c>
      <c r="BN13" s="119">
        <v>0</v>
      </c>
      <c r="BO13" s="118">
        <v>0</v>
      </c>
      <c r="BP13" s="119">
        <v>0</v>
      </c>
      <c r="BQ13" s="118">
        <v>0</v>
      </c>
      <c r="BR13" s="119">
        <v>0</v>
      </c>
      <c r="BS13" s="118">
        <v>0</v>
      </c>
      <c r="BT13" s="119">
        <v>0</v>
      </c>
      <c r="BU13" s="118">
        <v>0</v>
      </c>
      <c r="BV13" s="119">
        <v>0</v>
      </c>
      <c r="BW13" s="118">
        <v>0</v>
      </c>
      <c r="BX13" s="119">
        <v>0</v>
      </c>
      <c r="BY13" s="118">
        <v>0</v>
      </c>
      <c r="BZ13" s="119">
        <v>0</v>
      </c>
      <c r="CA13" s="118">
        <v>81592</v>
      </c>
      <c r="CB13" s="120">
        <v>1.93</v>
      </c>
    </row>
    <row r="14" spans="1:80" x14ac:dyDescent="0.3">
      <c r="A14" s="3" t="s">
        <v>70</v>
      </c>
      <c r="B14" s="3" t="s">
        <v>71</v>
      </c>
      <c r="C14" s="118">
        <v>10008</v>
      </c>
      <c r="D14" s="119">
        <v>0.16</v>
      </c>
      <c r="E14" s="118">
        <v>0</v>
      </c>
      <c r="F14" s="119">
        <v>0</v>
      </c>
      <c r="G14" s="118">
        <v>0</v>
      </c>
      <c r="H14" s="119">
        <v>0</v>
      </c>
      <c r="I14" s="118">
        <v>0</v>
      </c>
      <c r="J14" s="119">
        <v>0</v>
      </c>
      <c r="K14" s="118">
        <v>0</v>
      </c>
      <c r="L14" s="119">
        <v>0</v>
      </c>
      <c r="M14" s="118">
        <v>0</v>
      </c>
      <c r="N14" s="119">
        <v>0</v>
      </c>
      <c r="O14" s="118">
        <v>0</v>
      </c>
      <c r="P14" s="119">
        <v>0</v>
      </c>
      <c r="Q14" s="118">
        <v>0</v>
      </c>
      <c r="R14" s="119">
        <v>0</v>
      </c>
      <c r="S14" s="118">
        <v>0</v>
      </c>
      <c r="T14" s="119">
        <v>0</v>
      </c>
      <c r="U14" s="118">
        <v>0</v>
      </c>
      <c r="V14" s="119">
        <v>0</v>
      </c>
      <c r="W14" s="118">
        <v>0</v>
      </c>
      <c r="X14" s="119">
        <v>0</v>
      </c>
      <c r="Y14" s="118">
        <v>0</v>
      </c>
      <c r="Z14" s="119">
        <v>0</v>
      </c>
      <c r="AA14" s="118">
        <v>0</v>
      </c>
      <c r="AB14" s="119">
        <v>0</v>
      </c>
      <c r="AC14" s="118">
        <v>0</v>
      </c>
      <c r="AD14" s="119">
        <v>0</v>
      </c>
      <c r="AE14" s="118">
        <v>0</v>
      </c>
      <c r="AF14" s="119">
        <v>0</v>
      </c>
      <c r="AG14" s="118">
        <v>0</v>
      </c>
      <c r="AH14" s="119">
        <v>0</v>
      </c>
      <c r="AI14" s="118">
        <v>0</v>
      </c>
      <c r="AJ14" s="119">
        <v>0</v>
      </c>
      <c r="AK14" s="118">
        <v>0</v>
      </c>
      <c r="AL14" s="119">
        <v>0</v>
      </c>
      <c r="AM14" s="118">
        <v>0</v>
      </c>
      <c r="AN14" s="119">
        <v>0</v>
      </c>
      <c r="AO14" s="118">
        <v>0</v>
      </c>
      <c r="AP14" s="119">
        <v>0</v>
      </c>
      <c r="AQ14" s="118">
        <v>0</v>
      </c>
      <c r="AR14" s="119">
        <v>0</v>
      </c>
      <c r="AS14" s="118">
        <v>0</v>
      </c>
      <c r="AT14" s="119">
        <v>0</v>
      </c>
      <c r="AU14" s="118">
        <v>0</v>
      </c>
      <c r="AV14" s="119">
        <v>0</v>
      </c>
      <c r="AW14" s="118">
        <v>0</v>
      </c>
      <c r="AX14" s="119">
        <v>0</v>
      </c>
      <c r="AY14" s="118">
        <v>0</v>
      </c>
      <c r="AZ14" s="119">
        <v>0</v>
      </c>
      <c r="BA14" s="118">
        <v>0</v>
      </c>
      <c r="BB14" s="119">
        <v>0</v>
      </c>
      <c r="BC14" s="118">
        <v>0</v>
      </c>
      <c r="BD14" s="119">
        <v>0</v>
      </c>
      <c r="BE14" s="118">
        <v>0</v>
      </c>
      <c r="BF14" s="119">
        <v>0</v>
      </c>
      <c r="BG14" s="118">
        <v>0</v>
      </c>
      <c r="BH14" s="119">
        <v>0</v>
      </c>
      <c r="BI14" s="118">
        <v>80518</v>
      </c>
      <c r="BJ14" s="119">
        <v>2.0299999999999998</v>
      </c>
      <c r="BK14" s="118">
        <v>0</v>
      </c>
      <c r="BL14" s="119">
        <v>0</v>
      </c>
      <c r="BM14" s="118">
        <v>0</v>
      </c>
      <c r="BN14" s="119">
        <v>0</v>
      </c>
      <c r="BO14" s="118">
        <v>0</v>
      </c>
      <c r="BP14" s="119">
        <v>0</v>
      </c>
      <c r="BQ14" s="118">
        <v>13798</v>
      </c>
      <c r="BR14" s="119">
        <v>0.37</v>
      </c>
      <c r="BS14" s="118">
        <v>0</v>
      </c>
      <c r="BT14" s="119">
        <v>0</v>
      </c>
      <c r="BU14" s="118">
        <v>0</v>
      </c>
      <c r="BV14" s="119">
        <v>0</v>
      </c>
      <c r="BW14" s="118">
        <v>0</v>
      </c>
      <c r="BX14" s="119">
        <v>0</v>
      </c>
      <c r="BY14" s="118">
        <v>0</v>
      </c>
      <c r="BZ14" s="119">
        <v>0</v>
      </c>
      <c r="CA14" s="118">
        <v>104324</v>
      </c>
      <c r="CB14" s="120">
        <v>2.56</v>
      </c>
    </row>
    <row r="15" spans="1:80" x14ac:dyDescent="0.3">
      <c r="A15" s="3" t="s">
        <v>106</v>
      </c>
      <c r="B15" s="3" t="s">
        <v>107</v>
      </c>
      <c r="C15" s="118">
        <v>44288</v>
      </c>
      <c r="D15" s="119">
        <v>1</v>
      </c>
      <c r="E15" s="118">
        <v>36152</v>
      </c>
      <c r="F15" s="119">
        <v>0.75</v>
      </c>
      <c r="G15" s="118">
        <v>0</v>
      </c>
      <c r="H15" s="119">
        <v>0</v>
      </c>
      <c r="I15" s="118">
        <v>0</v>
      </c>
      <c r="J15" s="119">
        <v>0</v>
      </c>
      <c r="K15" s="118">
        <v>0</v>
      </c>
      <c r="L15" s="119">
        <v>0</v>
      </c>
      <c r="M15" s="118">
        <v>0</v>
      </c>
      <c r="N15" s="119">
        <v>0</v>
      </c>
      <c r="O15" s="118">
        <v>0</v>
      </c>
      <c r="P15" s="119">
        <v>0</v>
      </c>
      <c r="Q15" s="118">
        <v>0</v>
      </c>
      <c r="R15" s="119">
        <v>0</v>
      </c>
      <c r="S15" s="118">
        <v>0</v>
      </c>
      <c r="T15" s="119">
        <v>0</v>
      </c>
      <c r="U15" s="118">
        <v>0</v>
      </c>
      <c r="V15" s="119">
        <v>0</v>
      </c>
      <c r="W15" s="118">
        <v>0</v>
      </c>
      <c r="X15" s="119">
        <v>0</v>
      </c>
      <c r="Y15" s="118">
        <v>0</v>
      </c>
      <c r="Z15" s="119">
        <v>0</v>
      </c>
      <c r="AA15" s="118">
        <v>0</v>
      </c>
      <c r="AB15" s="119">
        <v>0</v>
      </c>
      <c r="AC15" s="118">
        <v>0</v>
      </c>
      <c r="AD15" s="119">
        <v>0</v>
      </c>
      <c r="AE15" s="118">
        <v>0</v>
      </c>
      <c r="AF15" s="119">
        <v>0</v>
      </c>
      <c r="AG15" s="118">
        <v>0</v>
      </c>
      <c r="AH15" s="119">
        <v>0</v>
      </c>
      <c r="AI15" s="118">
        <v>0</v>
      </c>
      <c r="AJ15" s="119">
        <v>0</v>
      </c>
      <c r="AK15" s="118">
        <v>0</v>
      </c>
      <c r="AL15" s="119">
        <v>0</v>
      </c>
      <c r="AM15" s="118">
        <v>0</v>
      </c>
      <c r="AN15" s="119">
        <v>0</v>
      </c>
      <c r="AO15" s="118">
        <v>0</v>
      </c>
      <c r="AP15" s="119">
        <v>0</v>
      </c>
      <c r="AQ15" s="118">
        <v>0</v>
      </c>
      <c r="AR15" s="119">
        <v>0</v>
      </c>
      <c r="AS15" s="118">
        <v>0</v>
      </c>
      <c r="AT15" s="119">
        <v>0</v>
      </c>
      <c r="AU15" s="118">
        <v>0</v>
      </c>
      <c r="AV15" s="119">
        <v>0</v>
      </c>
      <c r="AW15" s="118">
        <v>0</v>
      </c>
      <c r="AX15" s="119">
        <v>0</v>
      </c>
      <c r="AY15" s="118">
        <v>0</v>
      </c>
      <c r="AZ15" s="119">
        <v>0</v>
      </c>
      <c r="BA15" s="118">
        <v>0</v>
      </c>
      <c r="BB15" s="119">
        <v>0</v>
      </c>
      <c r="BC15" s="118">
        <v>0</v>
      </c>
      <c r="BD15" s="119">
        <v>0</v>
      </c>
      <c r="BE15" s="118">
        <v>0</v>
      </c>
      <c r="BF15" s="119">
        <v>0</v>
      </c>
      <c r="BG15" s="118">
        <v>0</v>
      </c>
      <c r="BH15" s="119">
        <v>0</v>
      </c>
      <c r="BI15" s="118">
        <v>0</v>
      </c>
      <c r="BJ15" s="119">
        <v>0</v>
      </c>
      <c r="BK15" s="118">
        <v>0</v>
      </c>
      <c r="BL15" s="119">
        <v>0</v>
      </c>
      <c r="BM15" s="118">
        <v>0</v>
      </c>
      <c r="BN15" s="119">
        <v>0</v>
      </c>
      <c r="BO15" s="118">
        <v>104671</v>
      </c>
      <c r="BP15" s="119">
        <v>2.85</v>
      </c>
      <c r="BQ15" s="118">
        <v>0</v>
      </c>
      <c r="BR15" s="119">
        <v>0</v>
      </c>
      <c r="BS15" s="118">
        <v>0</v>
      </c>
      <c r="BT15" s="119">
        <v>0</v>
      </c>
      <c r="BU15" s="118">
        <v>0</v>
      </c>
      <c r="BV15" s="119">
        <v>0</v>
      </c>
      <c r="BW15" s="118">
        <v>0</v>
      </c>
      <c r="BX15" s="119">
        <v>0</v>
      </c>
      <c r="BY15" s="118">
        <v>0</v>
      </c>
      <c r="BZ15" s="119">
        <v>0</v>
      </c>
      <c r="CA15" s="118">
        <v>185111</v>
      </c>
      <c r="CB15" s="120">
        <v>4.5999999999999996</v>
      </c>
    </row>
    <row r="16" spans="1:80" x14ac:dyDescent="0.3">
      <c r="A16" s="3" t="s">
        <v>99</v>
      </c>
      <c r="B16" s="3" t="s">
        <v>100</v>
      </c>
      <c r="C16" s="118">
        <v>4272</v>
      </c>
      <c r="D16" s="119">
        <v>0.15</v>
      </c>
      <c r="E16" s="118">
        <v>22384</v>
      </c>
      <c r="F16" s="119">
        <v>0.33</v>
      </c>
      <c r="G16" s="118">
        <v>0</v>
      </c>
      <c r="H16" s="119">
        <v>0</v>
      </c>
      <c r="I16" s="118">
        <v>0</v>
      </c>
      <c r="J16" s="119">
        <v>0</v>
      </c>
      <c r="K16" s="118">
        <v>0</v>
      </c>
      <c r="L16" s="119">
        <v>0</v>
      </c>
      <c r="M16" s="118">
        <v>0</v>
      </c>
      <c r="N16" s="119">
        <v>0</v>
      </c>
      <c r="O16" s="118">
        <v>0</v>
      </c>
      <c r="P16" s="119">
        <v>0</v>
      </c>
      <c r="Q16" s="118">
        <v>0</v>
      </c>
      <c r="R16" s="119">
        <v>0</v>
      </c>
      <c r="S16" s="118">
        <v>0</v>
      </c>
      <c r="T16" s="119">
        <v>0</v>
      </c>
      <c r="U16" s="118">
        <v>0</v>
      </c>
      <c r="V16" s="119">
        <v>0</v>
      </c>
      <c r="W16" s="118">
        <v>0</v>
      </c>
      <c r="X16" s="119">
        <v>0</v>
      </c>
      <c r="Y16" s="118">
        <v>0</v>
      </c>
      <c r="Z16" s="119">
        <v>0</v>
      </c>
      <c r="AA16" s="118">
        <v>0</v>
      </c>
      <c r="AB16" s="119">
        <v>0</v>
      </c>
      <c r="AC16" s="118">
        <v>0</v>
      </c>
      <c r="AD16" s="119">
        <v>0</v>
      </c>
      <c r="AE16" s="118">
        <v>0</v>
      </c>
      <c r="AF16" s="119">
        <v>0</v>
      </c>
      <c r="AG16" s="118">
        <v>0</v>
      </c>
      <c r="AH16" s="119">
        <v>0</v>
      </c>
      <c r="AI16" s="118">
        <v>0</v>
      </c>
      <c r="AJ16" s="119">
        <v>0</v>
      </c>
      <c r="AK16" s="118">
        <v>0</v>
      </c>
      <c r="AL16" s="119">
        <v>0</v>
      </c>
      <c r="AM16" s="118">
        <v>0</v>
      </c>
      <c r="AN16" s="119">
        <v>0</v>
      </c>
      <c r="AO16" s="118">
        <v>0</v>
      </c>
      <c r="AP16" s="119">
        <v>0</v>
      </c>
      <c r="AQ16" s="118">
        <v>0</v>
      </c>
      <c r="AR16" s="119">
        <v>0</v>
      </c>
      <c r="AS16" s="118">
        <v>0</v>
      </c>
      <c r="AT16" s="119">
        <v>0</v>
      </c>
      <c r="AU16" s="118">
        <v>0</v>
      </c>
      <c r="AV16" s="119">
        <v>0</v>
      </c>
      <c r="AW16" s="118">
        <v>0</v>
      </c>
      <c r="AX16" s="119">
        <v>0</v>
      </c>
      <c r="AY16" s="118">
        <v>0</v>
      </c>
      <c r="AZ16" s="119">
        <v>0</v>
      </c>
      <c r="BA16" s="118">
        <v>0</v>
      </c>
      <c r="BB16" s="119">
        <v>0</v>
      </c>
      <c r="BC16" s="118">
        <v>0</v>
      </c>
      <c r="BD16" s="119">
        <v>0</v>
      </c>
      <c r="BE16" s="118">
        <v>0</v>
      </c>
      <c r="BF16" s="119">
        <v>0</v>
      </c>
      <c r="BG16" s="118">
        <v>0</v>
      </c>
      <c r="BH16" s="119">
        <v>0</v>
      </c>
      <c r="BI16" s="118">
        <v>0</v>
      </c>
      <c r="BJ16" s="119">
        <v>0</v>
      </c>
      <c r="BK16" s="118">
        <v>0</v>
      </c>
      <c r="BL16" s="119">
        <v>0</v>
      </c>
      <c r="BM16" s="118">
        <v>50592</v>
      </c>
      <c r="BN16" s="119">
        <v>1.25</v>
      </c>
      <c r="BO16" s="118">
        <v>2934</v>
      </c>
      <c r="BP16" s="119">
        <v>0.11</v>
      </c>
      <c r="BQ16" s="118">
        <v>0</v>
      </c>
      <c r="BR16" s="119">
        <v>0</v>
      </c>
      <c r="BS16" s="118">
        <v>3240</v>
      </c>
      <c r="BT16" s="119">
        <v>0.11</v>
      </c>
      <c r="BU16" s="118">
        <v>0</v>
      </c>
      <c r="BV16" s="119">
        <v>0</v>
      </c>
      <c r="BW16" s="118">
        <v>0</v>
      </c>
      <c r="BX16" s="119">
        <v>0</v>
      </c>
      <c r="BY16" s="118">
        <v>0</v>
      </c>
      <c r="BZ16" s="119">
        <v>0</v>
      </c>
      <c r="CA16" s="118">
        <v>83422</v>
      </c>
      <c r="CB16" s="120">
        <v>1.95</v>
      </c>
    </row>
    <row r="17" spans="1:80" x14ac:dyDescent="0.3">
      <c r="A17" s="3" t="s">
        <v>113</v>
      </c>
      <c r="B17" s="3" t="s">
        <v>16</v>
      </c>
      <c r="C17" s="118">
        <v>0</v>
      </c>
      <c r="D17" s="119">
        <v>0</v>
      </c>
      <c r="E17" s="118">
        <v>0</v>
      </c>
      <c r="F17" s="119">
        <v>0</v>
      </c>
      <c r="G17" s="118">
        <v>0</v>
      </c>
      <c r="H17" s="119">
        <v>0</v>
      </c>
      <c r="I17" s="118">
        <v>0</v>
      </c>
      <c r="J17" s="119">
        <v>0</v>
      </c>
      <c r="K17" s="118">
        <v>0</v>
      </c>
      <c r="L17" s="119">
        <v>0</v>
      </c>
      <c r="M17" s="118">
        <v>0</v>
      </c>
      <c r="N17" s="119">
        <v>0</v>
      </c>
      <c r="O17" s="118">
        <v>0</v>
      </c>
      <c r="P17" s="119">
        <v>0</v>
      </c>
      <c r="Q17" s="118">
        <v>0</v>
      </c>
      <c r="R17" s="119">
        <v>0</v>
      </c>
      <c r="S17" s="118">
        <v>0</v>
      </c>
      <c r="T17" s="119">
        <v>0</v>
      </c>
      <c r="U17" s="118">
        <v>0</v>
      </c>
      <c r="V17" s="119">
        <v>0</v>
      </c>
      <c r="W17" s="118">
        <v>0</v>
      </c>
      <c r="X17" s="119">
        <v>0</v>
      </c>
      <c r="Y17" s="118">
        <v>0</v>
      </c>
      <c r="Z17" s="119">
        <v>0</v>
      </c>
      <c r="AA17" s="118">
        <v>0</v>
      </c>
      <c r="AB17" s="119">
        <v>0</v>
      </c>
      <c r="AC17" s="118">
        <v>0</v>
      </c>
      <c r="AD17" s="119">
        <v>0</v>
      </c>
      <c r="AE17" s="118">
        <v>0</v>
      </c>
      <c r="AF17" s="119">
        <v>0</v>
      </c>
      <c r="AG17" s="118">
        <v>0</v>
      </c>
      <c r="AH17" s="119">
        <v>0</v>
      </c>
      <c r="AI17" s="118">
        <v>0</v>
      </c>
      <c r="AJ17" s="119">
        <v>0</v>
      </c>
      <c r="AK17" s="118">
        <v>0</v>
      </c>
      <c r="AL17" s="119">
        <v>0</v>
      </c>
      <c r="AM17" s="118">
        <v>0</v>
      </c>
      <c r="AN17" s="119">
        <v>0</v>
      </c>
      <c r="AO17" s="118">
        <v>0</v>
      </c>
      <c r="AP17" s="119">
        <v>0</v>
      </c>
      <c r="AQ17" s="118">
        <v>0</v>
      </c>
      <c r="AR17" s="119">
        <v>0</v>
      </c>
      <c r="AS17" s="118">
        <v>0</v>
      </c>
      <c r="AT17" s="119">
        <v>0</v>
      </c>
      <c r="AU17" s="118">
        <v>0</v>
      </c>
      <c r="AV17" s="119">
        <v>0</v>
      </c>
      <c r="AW17" s="118">
        <v>0</v>
      </c>
      <c r="AX17" s="119">
        <v>0</v>
      </c>
      <c r="AY17" s="118">
        <v>0</v>
      </c>
      <c r="AZ17" s="119">
        <v>0</v>
      </c>
      <c r="BA17" s="118">
        <v>0</v>
      </c>
      <c r="BB17" s="119">
        <v>0</v>
      </c>
      <c r="BC17" s="118">
        <v>0</v>
      </c>
      <c r="BD17" s="119">
        <v>0</v>
      </c>
      <c r="BE17" s="118">
        <v>0</v>
      </c>
      <c r="BF17" s="119">
        <v>0</v>
      </c>
      <c r="BG17" s="118">
        <v>0</v>
      </c>
      <c r="BH17" s="119">
        <v>0</v>
      </c>
      <c r="BI17" s="118">
        <v>18952</v>
      </c>
      <c r="BJ17" s="119">
        <v>0.46</v>
      </c>
      <c r="BK17" s="118">
        <v>17964</v>
      </c>
      <c r="BL17" s="119">
        <v>0.56000000000000005</v>
      </c>
      <c r="BM17" s="118">
        <v>22999</v>
      </c>
      <c r="BN17" s="119">
        <v>0.62</v>
      </c>
      <c r="BO17" s="118">
        <v>24109</v>
      </c>
      <c r="BP17" s="119">
        <v>0.5</v>
      </c>
      <c r="BQ17" s="118">
        <v>0</v>
      </c>
      <c r="BR17" s="119">
        <v>0</v>
      </c>
      <c r="BS17" s="118">
        <v>0</v>
      </c>
      <c r="BT17" s="119">
        <v>0</v>
      </c>
      <c r="BU17" s="118">
        <v>0</v>
      </c>
      <c r="BV17" s="119">
        <v>0</v>
      </c>
      <c r="BW17" s="118">
        <v>0</v>
      </c>
      <c r="BX17" s="119">
        <v>0</v>
      </c>
      <c r="BY17" s="118">
        <v>0</v>
      </c>
      <c r="BZ17" s="119">
        <v>0</v>
      </c>
      <c r="CA17" s="118">
        <v>84024</v>
      </c>
      <c r="CB17" s="120">
        <v>2.14</v>
      </c>
    </row>
    <row r="18" spans="1:80" x14ac:dyDescent="0.3">
      <c r="A18" s="3" t="s">
        <v>85</v>
      </c>
      <c r="B18" s="3" t="s">
        <v>86</v>
      </c>
      <c r="C18" s="118">
        <v>26432</v>
      </c>
      <c r="D18" s="119">
        <v>0.4</v>
      </c>
      <c r="E18" s="118">
        <v>2497</v>
      </c>
      <c r="F18" s="119">
        <v>0.03</v>
      </c>
      <c r="G18" s="118">
        <v>0</v>
      </c>
      <c r="H18" s="119">
        <v>0</v>
      </c>
      <c r="I18" s="118">
        <v>0</v>
      </c>
      <c r="J18" s="119">
        <v>0</v>
      </c>
      <c r="K18" s="118">
        <v>0</v>
      </c>
      <c r="L18" s="119">
        <v>0</v>
      </c>
      <c r="M18" s="118">
        <v>0</v>
      </c>
      <c r="N18" s="119">
        <v>0</v>
      </c>
      <c r="O18" s="118">
        <v>0</v>
      </c>
      <c r="P18" s="119">
        <v>0</v>
      </c>
      <c r="Q18" s="118">
        <v>0</v>
      </c>
      <c r="R18" s="119">
        <v>0</v>
      </c>
      <c r="S18" s="118">
        <v>0</v>
      </c>
      <c r="T18" s="119">
        <v>0</v>
      </c>
      <c r="U18" s="118">
        <v>0</v>
      </c>
      <c r="V18" s="119">
        <v>0</v>
      </c>
      <c r="W18" s="118">
        <v>0</v>
      </c>
      <c r="X18" s="119">
        <v>0</v>
      </c>
      <c r="Y18" s="118">
        <v>0</v>
      </c>
      <c r="Z18" s="119">
        <v>0</v>
      </c>
      <c r="AA18" s="118">
        <v>0</v>
      </c>
      <c r="AB18" s="119">
        <v>0</v>
      </c>
      <c r="AC18" s="118">
        <v>0</v>
      </c>
      <c r="AD18" s="119">
        <v>0</v>
      </c>
      <c r="AE18" s="118">
        <v>0</v>
      </c>
      <c r="AF18" s="119">
        <v>0</v>
      </c>
      <c r="AG18" s="118">
        <v>0</v>
      </c>
      <c r="AH18" s="119">
        <v>0</v>
      </c>
      <c r="AI18" s="118">
        <v>0</v>
      </c>
      <c r="AJ18" s="119">
        <v>0</v>
      </c>
      <c r="AK18" s="118">
        <v>0</v>
      </c>
      <c r="AL18" s="119">
        <v>0</v>
      </c>
      <c r="AM18" s="118">
        <v>0</v>
      </c>
      <c r="AN18" s="119">
        <v>0</v>
      </c>
      <c r="AO18" s="118">
        <v>0</v>
      </c>
      <c r="AP18" s="119">
        <v>0</v>
      </c>
      <c r="AQ18" s="118">
        <v>0</v>
      </c>
      <c r="AR18" s="119">
        <v>0</v>
      </c>
      <c r="AS18" s="118">
        <v>0</v>
      </c>
      <c r="AT18" s="119">
        <v>0</v>
      </c>
      <c r="AU18" s="118">
        <v>0</v>
      </c>
      <c r="AV18" s="119">
        <v>0</v>
      </c>
      <c r="AW18" s="118">
        <v>0</v>
      </c>
      <c r="AX18" s="119">
        <v>0</v>
      </c>
      <c r="AY18" s="118">
        <v>0</v>
      </c>
      <c r="AZ18" s="119">
        <v>0</v>
      </c>
      <c r="BA18" s="118">
        <v>0</v>
      </c>
      <c r="BB18" s="119">
        <v>0</v>
      </c>
      <c r="BC18" s="118">
        <v>0</v>
      </c>
      <c r="BD18" s="119">
        <v>0</v>
      </c>
      <c r="BE18" s="118">
        <v>0</v>
      </c>
      <c r="BF18" s="119">
        <v>0</v>
      </c>
      <c r="BG18" s="118">
        <v>0</v>
      </c>
      <c r="BH18" s="119">
        <v>0</v>
      </c>
      <c r="BI18" s="118">
        <v>0</v>
      </c>
      <c r="BJ18" s="119">
        <v>0</v>
      </c>
      <c r="BK18" s="118">
        <v>0</v>
      </c>
      <c r="BL18" s="119">
        <v>0</v>
      </c>
      <c r="BM18" s="118">
        <v>0</v>
      </c>
      <c r="BN18" s="119">
        <v>0</v>
      </c>
      <c r="BO18" s="118">
        <v>0</v>
      </c>
      <c r="BP18" s="119">
        <v>0</v>
      </c>
      <c r="BQ18" s="118">
        <v>61117</v>
      </c>
      <c r="BR18" s="119">
        <v>1.71</v>
      </c>
      <c r="BS18" s="118">
        <v>430</v>
      </c>
      <c r="BT18" s="119">
        <v>0.02</v>
      </c>
      <c r="BU18" s="118">
        <v>0</v>
      </c>
      <c r="BV18" s="119">
        <v>0</v>
      </c>
      <c r="BW18" s="118">
        <v>0</v>
      </c>
      <c r="BX18" s="119">
        <v>0</v>
      </c>
      <c r="BY18" s="118">
        <v>0</v>
      </c>
      <c r="BZ18" s="119">
        <v>0</v>
      </c>
      <c r="CA18" s="118">
        <v>90476</v>
      </c>
      <c r="CB18" s="120">
        <v>2.16</v>
      </c>
    </row>
    <row r="19" spans="1:80" x14ac:dyDescent="0.3">
      <c r="A19" s="3" t="s">
        <v>134</v>
      </c>
      <c r="B19" s="3" t="s">
        <v>135</v>
      </c>
      <c r="C19" s="118">
        <v>2000</v>
      </c>
      <c r="D19" s="119">
        <v>0.03</v>
      </c>
      <c r="E19" s="118">
        <v>3056</v>
      </c>
      <c r="F19" s="119">
        <v>0.03</v>
      </c>
      <c r="G19" s="118">
        <v>27571</v>
      </c>
      <c r="H19" s="119">
        <v>0.5</v>
      </c>
      <c r="I19" s="118">
        <v>0</v>
      </c>
      <c r="J19" s="119">
        <v>0</v>
      </c>
      <c r="K19" s="118">
        <v>0</v>
      </c>
      <c r="L19" s="119">
        <v>0</v>
      </c>
      <c r="M19" s="118">
        <v>0</v>
      </c>
      <c r="N19" s="119">
        <v>0</v>
      </c>
      <c r="O19" s="118">
        <v>0</v>
      </c>
      <c r="P19" s="119">
        <v>0</v>
      </c>
      <c r="Q19" s="118">
        <v>0</v>
      </c>
      <c r="R19" s="119">
        <v>0</v>
      </c>
      <c r="S19" s="118">
        <v>0</v>
      </c>
      <c r="T19" s="119">
        <v>0</v>
      </c>
      <c r="U19" s="118">
        <v>0</v>
      </c>
      <c r="V19" s="119">
        <v>0</v>
      </c>
      <c r="W19" s="118">
        <v>0</v>
      </c>
      <c r="X19" s="119">
        <v>0</v>
      </c>
      <c r="Y19" s="118">
        <v>0</v>
      </c>
      <c r="Z19" s="119">
        <v>0</v>
      </c>
      <c r="AA19" s="118">
        <v>0</v>
      </c>
      <c r="AB19" s="119">
        <v>0</v>
      </c>
      <c r="AC19" s="118">
        <v>0</v>
      </c>
      <c r="AD19" s="119">
        <v>0</v>
      </c>
      <c r="AE19" s="118">
        <v>0</v>
      </c>
      <c r="AF19" s="119">
        <v>0</v>
      </c>
      <c r="AG19" s="118">
        <v>0</v>
      </c>
      <c r="AH19" s="119">
        <v>0</v>
      </c>
      <c r="AI19" s="118">
        <v>0</v>
      </c>
      <c r="AJ19" s="119">
        <v>0</v>
      </c>
      <c r="AK19" s="118">
        <v>0</v>
      </c>
      <c r="AL19" s="119">
        <v>0</v>
      </c>
      <c r="AM19" s="118">
        <v>0</v>
      </c>
      <c r="AN19" s="119">
        <v>0</v>
      </c>
      <c r="AO19" s="118">
        <v>0</v>
      </c>
      <c r="AP19" s="119">
        <v>0</v>
      </c>
      <c r="AQ19" s="118">
        <v>0</v>
      </c>
      <c r="AR19" s="119">
        <v>0</v>
      </c>
      <c r="AS19" s="118">
        <v>0</v>
      </c>
      <c r="AT19" s="119">
        <v>0</v>
      </c>
      <c r="AU19" s="118">
        <v>0</v>
      </c>
      <c r="AV19" s="119">
        <v>0</v>
      </c>
      <c r="AW19" s="118">
        <v>0</v>
      </c>
      <c r="AX19" s="119">
        <v>0</v>
      </c>
      <c r="AY19" s="118">
        <v>0</v>
      </c>
      <c r="AZ19" s="119">
        <v>0</v>
      </c>
      <c r="BA19" s="118">
        <v>0</v>
      </c>
      <c r="BB19" s="119">
        <v>0</v>
      </c>
      <c r="BC19" s="118">
        <v>0</v>
      </c>
      <c r="BD19" s="119">
        <v>0</v>
      </c>
      <c r="BE19" s="118">
        <v>0</v>
      </c>
      <c r="BF19" s="119">
        <v>0</v>
      </c>
      <c r="BG19" s="118">
        <v>0</v>
      </c>
      <c r="BH19" s="119">
        <v>0</v>
      </c>
      <c r="BI19" s="118">
        <v>0</v>
      </c>
      <c r="BJ19" s="119">
        <v>0</v>
      </c>
      <c r="BK19" s="118">
        <v>4670</v>
      </c>
      <c r="BL19" s="119">
        <v>0.1</v>
      </c>
      <c r="BM19" s="118">
        <v>0</v>
      </c>
      <c r="BN19" s="119">
        <v>0</v>
      </c>
      <c r="BO19" s="118">
        <v>6788</v>
      </c>
      <c r="BP19" s="119">
        <v>0.14000000000000001</v>
      </c>
      <c r="BQ19" s="118">
        <v>35816</v>
      </c>
      <c r="BR19" s="119">
        <v>0.94</v>
      </c>
      <c r="BS19" s="118">
        <v>0</v>
      </c>
      <c r="BT19" s="119">
        <v>0</v>
      </c>
      <c r="BU19" s="118">
        <v>0</v>
      </c>
      <c r="BV19" s="119">
        <v>0</v>
      </c>
      <c r="BW19" s="118">
        <v>0</v>
      </c>
      <c r="BX19" s="119">
        <v>0</v>
      </c>
      <c r="BY19" s="118">
        <v>0</v>
      </c>
      <c r="BZ19" s="119">
        <v>0</v>
      </c>
      <c r="CA19" s="118">
        <v>79901</v>
      </c>
      <c r="CB19" s="120">
        <v>1.74</v>
      </c>
    </row>
    <row r="20" spans="1:80" x14ac:dyDescent="0.3">
      <c r="A20" s="3" t="s">
        <v>130</v>
      </c>
      <c r="B20" s="3" t="s">
        <v>19</v>
      </c>
      <c r="C20" s="118">
        <v>45531</v>
      </c>
      <c r="D20" s="119">
        <v>1</v>
      </c>
      <c r="E20" s="118">
        <v>0</v>
      </c>
      <c r="F20" s="119">
        <v>0</v>
      </c>
      <c r="G20" s="118">
        <v>36425</v>
      </c>
      <c r="H20" s="119">
        <v>0.8</v>
      </c>
      <c r="I20" s="118">
        <v>4127</v>
      </c>
      <c r="J20" s="119">
        <v>0.5</v>
      </c>
      <c r="K20" s="118">
        <v>0</v>
      </c>
      <c r="L20" s="119">
        <v>0</v>
      </c>
      <c r="M20" s="118">
        <v>0</v>
      </c>
      <c r="N20" s="119">
        <v>0</v>
      </c>
      <c r="O20" s="118">
        <v>0</v>
      </c>
      <c r="P20" s="119">
        <v>0</v>
      </c>
      <c r="Q20" s="118">
        <v>0</v>
      </c>
      <c r="R20" s="119">
        <v>0</v>
      </c>
      <c r="S20" s="118">
        <v>0</v>
      </c>
      <c r="T20" s="119">
        <v>0</v>
      </c>
      <c r="U20" s="118">
        <v>0</v>
      </c>
      <c r="V20" s="119">
        <v>0</v>
      </c>
      <c r="W20" s="118">
        <v>0</v>
      </c>
      <c r="X20" s="119">
        <v>0</v>
      </c>
      <c r="Y20" s="118">
        <v>0</v>
      </c>
      <c r="Z20" s="119">
        <v>0</v>
      </c>
      <c r="AA20" s="118">
        <v>0</v>
      </c>
      <c r="AB20" s="119">
        <v>0</v>
      </c>
      <c r="AC20" s="118">
        <v>0</v>
      </c>
      <c r="AD20" s="119">
        <v>0</v>
      </c>
      <c r="AE20" s="118">
        <v>0</v>
      </c>
      <c r="AF20" s="119">
        <v>0</v>
      </c>
      <c r="AG20" s="118">
        <v>0</v>
      </c>
      <c r="AH20" s="119">
        <v>0</v>
      </c>
      <c r="AI20" s="118">
        <v>0</v>
      </c>
      <c r="AJ20" s="119">
        <v>0</v>
      </c>
      <c r="AK20" s="118">
        <v>0</v>
      </c>
      <c r="AL20" s="119">
        <v>0</v>
      </c>
      <c r="AM20" s="118">
        <v>0</v>
      </c>
      <c r="AN20" s="119">
        <v>0</v>
      </c>
      <c r="AO20" s="118">
        <v>0</v>
      </c>
      <c r="AP20" s="119">
        <v>0</v>
      </c>
      <c r="AQ20" s="118">
        <v>0</v>
      </c>
      <c r="AR20" s="119">
        <v>0</v>
      </c>
      <c r="AS20" s="118">
        <v>0</v>
      </c>
      <c r="AT20" s="119">
        <v>0</v>
      </c>
      <c r="AU20" s="118">
        <v>0</v>
      </c>
      <c r="AV20" s="119">
        <v>0</v>
      </c>
      <c r="AW20" s="118">
        <v>0</v>
      </c>
      <c r="AX20" s="119">
        <v>0</v>
      </c>
      <c r="AY20" s="118">
        <v>0</v>
      </c>
      <c r="AZ20" s="119">
        <v>0</v>
      </c>
      <c r="BA20" s="118">
        <v>0</v>
      </c>
      <c r="BB20" s="119">
        <v>0</v>
      </c>
      <c r="BC20" s="118">
        <v>0</v>
      </c>
      <c r="BD20" s="119">
        <v>0</v>
      </c>
      <c r="BE20" s="118">
        <v>0</v>
      </c>
      <c r="BF20" s="119">
        <v>0</v>
      </c>
      <c r="BG20" s="118">
        <v>0</v>
      </c>
      <c r="BH20" s="119">
        <v>0</v>
      </c>
      <c r="BI20" s="118">
        <v>0</v>
      </c>
      <c r="BJ20" s="119">
        <v>0</v>
      </c>
      <c r="BK20" s="118">
        <v>0</v>
      </c>
      <c r="BL20" s="119">
        <v>0</v>
      </c>
      <c r="BM20" s="118">
        <v>0</v>
      </c>
      <c r="BN20" s="119">
        <v>0</v>
      </c>
      <c r="BO20" s="118">
        <v>0</v>
      </c>
      <c r="BP20" s="119">
        <v>0</v>
      </c>
      <c r="BQ20" s="118">
        <v>0</v>
      </c>
      <c r="BR20" s="119">
        <v>0</v>
      </c>
      <c r="BS20" s="118">
        <v>0</v>
      </c>
      <c r="BT20" s="119">
        <v>0</v>
      </c>
      <c r="BU20" s="118">
        <v>0</v>
      </c>
      <c r="BV20" s="119">
        <v>0</v>
      </c>
      <c r="BW20" s="118">
        <v>0</v>
      </c>
      <c r="BX20" s="119">
        <v>0</v>
      </c>
      <c r="BY20" s="118">
        <v>0</v>
      </c>
      <c r="BZ20" s="119">
        <v>0</v>
      </c>
      <c r="CA20" s="118">
        <v>86083</v>
      </c>
      <c r="CB20" s="120">
        <v>2.2999999999999998</v>
      </c>
    </row>
    <row r="21" spans="1:80" x14ac:dyDescent="0.3">
      <c r="A21" s="3" t="s">
        <v>14</v>
      </c>
      <c r="B21" s="3" t="s">
        <v>16</v>
      </c>
      <c r="C21" s="118">
        <v>52890</v>
      </c>
      <c r="D21" s="119">
        <v>1</v>
      </c>
      <c r="E21" s="118">
        <v>0</v>
      </c>
      <c r="F21" s="119">
        <v>0</v>
      </c>
      <c r="G21" s="118">
        <v>0</v>
      </c>
      <c r="H21" s="119">
        <v>0</v>
      </c>
      <c r="I21" s="118">
        <v>0</v>
      </c>
      <c r="J21" s="119">
        <v>0</v>
      </c>
      <c r="K21" s="118">
        <v>0</v>
      </c>
      <c r="L21" s="119">
        <v>0</v>
      </c>
      <c r="M21" s="118">
        <v>0</v>
      </c>
      <c r="N21" s="119">
        <v>0</v>
      </c>
      <c r="O21" s="118">
        <v>0</v>
      </c>
      <c r="P21" s="119">
        <v>0</v>
      </c>
      <c r="Q21" s="118">
        <v>0</v>
      </c>
      <c r="R21" s="119">
        <v>0</v>
      </c>
      <c r="S21" s="118">
        <v>0</v>
      </c>
      <c r="T21" s="119">
        <v>0</v>
      </c>
      <c r="U21" s="118">
        <v>0</v>
      </c>
      <c r="V21" s="119">
        <v>0</v>
      </c>
      <c r="W21" s="118">
        <v>0</v>
      </c>
      <c r="X21" s="119">
        <v>0</v>
      </c>
      <c r="Y21" s="118">
        <v>0</v>
      </c>
      <c r="Z21" s="119">
        <v>0</v>
      </c>
      <c r="AA21" s="118">
        <v>0</v>
      </c>
      <c r="AB21" s="119">
        <v>0</v>
      </c>
      <c r="AC21" s="118">
        <v>0</v>
      </c>
      <c r="AD21" s="119">
        <v>0</v>
      </c>
      <c r="AE21" s="118">
        <v>0</v>
      </c>
      <c r="AF21" s="119">
        <v>0</v>
      </c>
      <c r="AG21" s="118">
        <v>0</v>
      </c>
      <c r="AH21" s="119">
        <v>0</v>
      </c>
      <c r="AI21" s="118">
        <v>0</v>
      </c>
      <c r="AJ21" s="119">
        <v>0</v>
      </c>
      <c r="AK21" s="118">
        <v>0</v>
      </c>
      <c r="AL21" s="119">
        <v>0</v>
      </c>
      <c r="AM21" s="118">
        <v>0</v>
      </c>
      <c r="AN21" s="119">
        <v>0</v>
      </c>
      <c r="AO21" s="118">
        <v>0</v>
      </c>
      <c r="AP21" s="119">
        <v>0</v>
      </c>
      <c r="AQ21" s="118">
        <v>0</v>
      </c>
      <c r="AR21" s="119">
        <v>0</v>
      </c>
      <c r="AS21" s="118">
        <v>0</v>
      </c>
      <c r="AT21" s="119">
        <v>0</v>
      </c>
      <c r="AU21" s="118">
        <v>0</v>
      </c>
      <c r="AV21" s="119">
        <v>0</v>
      </c>
      <c r="AW21" s="118">
        <v>0</v>
      </c>
      <c r="AX21" s="119">
        <v>0</v>
      </c>
      <c r="AY21" s="118">
        <v>0</v>
      </c>
      <c r="AZ21" s="119">
        <v>0</v>
      </c>
      <c r="BA21" s="118">
        <v>0</v>
      </c>
      <c r="BB21" s="119">
        <v>0</v>
      </c>
      <c r="BC21" s="118">
        <v>0</v>
      </c>
      <c r="BD21" s="119">
        <v>0</v>
      </c>
      <c r="BE21" s="118">
        <v>0</v>
      </c>
      <c r="BF21" s="119">
        <v>0</v>
      </c>
      <c r="BG21" s="118">
        <v>0</v>
      </c>
      <c r="BH21" s="119">
        <v>0</v>
      </c>
      <c r="BI21" s="118">
        <v>43191</v>
      </c>
      <c r="BJ21" s="119">
        <v>1</v>
      </c>
      <c r="BK21" s="118">
        <v>0</v>
      </c>
      <c r="BL21" s="119">
        <v>0</v>
      </c>
      <c r="BM21" s="118">
        <v>0</v>
      </c>
      <c r="BN21" s="119">
        <v>0</v>
      </c>
      <c r="BO21" s="118">
        <v>0</v>
      </c>
      <c r="BP21" s="119">
        <v>0</v>
      </c>
      <c r="BQ21" s="118">
        <v>0</v>
      </c>
      <c r="BR21" s="119">
        <v>0</v>
      </c>
      <c r="BS21" s="118">
        <v>0</v>
      </c>
      <c r="BT21" s="119">
        <v>0</v>
      </c>
      <c r="BU21" s="118">
        <v>0</v>
      </c>
      <c r="BV21" s="119">
        <v>0</v>
      </c>
      <c r="BW21" s="118">
        <v>0</v>
      </c>
      <c r="BX21" s="119">
        <v>0</v>
      </c>
      <c r="BY21" s="118">
        <v>0</v>
      </c>
      <c r="BZ21" s="119">
        <v>0</v>
      </c>
      <c r="CA21" s="118">
        <v>96081</v>
      </c>
      <c r="CB21" s="120">
        <v>2</v>
      </c>
    </row>
    <row r="22" spans="1:80" x14ac:dyDescent="0.3">
      <c r="A22" s="3" t="s">
        <v>143</v>
      </c>
      <c r="B22" s="3" t="s">
        <v>144</v>
      </c>
      <c r="C22" s="118">
        <v>0</v>
      </c>
      <c r="D22" s="119">
        <v>0</v>
      </c>
      <c r="E22" s="118">
        <v>2544.48</v>
      </c>
      <c r="F22" s="119">
        <v>0.03</v>
      </c>
      <c r="G22" s="118">
        <v>0</v>
      </c>
      <c r="H22" s="119">
        <v>0</v>
      </c>
      <c r="I22" s="118">
        <v>38482.300000000003</v>
      </c>
      <c r="J22" s="119">
        <v>1</v>
      </c>
      <c r="K22" s="118">
        <v>0</v>
      </c>
      <c r="L22" s="119">
        <v>0</v>
      </c>
      <c r="M22" s="118">
        <v>0</v>
      </c>
      <c r="N22" s="119">
        <v>0</v>
      </c>
      <c r="O22" s="118">
        <v>0</v>
      </c>
      <c r="P22" s="119">
        <v>0</v>
      </c>
      <c r="Q22" s="118">
        <v>0</v>
      </c>
      <c r="R22" s="119">
        <v>0</v>
      </c>
      <c r="S22" s="118">
        <v>0</v>
      </c>
      <c r="T22" s="119">
        <v>0</v>
      </c>
      <c r="U22" s="118">
        <v>0</v>
      </c>
      <c r="V22" s="119">
        <v>0</v>
      </c>
      <c r="W22" s="118">
        <v>0</v>
      </c>
      <c r="X22" s="119">
        <v>0</v>
      </c>
      <c r="Y22" s="118">
        <v>0</v>
      </c>
      <c r="Z22" s="119">
        <v>0</v>
      </c>
      <c r="AA22" s="118">
        <v>0</v>
      </c>
      <c r="AB22" s="119">
        <v>0</v>
      </c>
      <c r="AC22" s="118">
        <v>0</v>
      </c>
      <c r="AD22" s="119">
        <v>0</v>
      </c>
      <c r="AE22" s="118">
        <v>0</v>
      </c>
      <c r="AF22" s="119">
        <v>0</v>
      </c>
      <c r="AG22" s="118">
        <v>0</v>
      </c>
      <c r="AH22" s="119">
        <v>0</v>
      </c>
      <c r="AI22" s="118">
        <v>0</v>
      </c>
      <c r="AJ22" s="119">
        <v>0</v>
      </c>
      <c r="AK22" s="118">
        <v>0</v>
      </c>
      <c r="AL22" s="119">
        <v>0</v>
      </c>
      <c r="AM22" s="118">
        <v>0</v>
      </c>
      <c r="AN22" s="119">
        <v>0</v>
      </c>
      <c r="AO22" s="118">
        <v>0</v>
      </c>
      <c r="AP22" s="119">
        <v>0</v>
      </c>
      <c r="AQ22" s="118">
        <v>0</v>
      </c>
      <c r="AR22" s="119">
        <v>0</v>
      </c>
      <c r="AS22" s="118">
        <v>0</v>
      </c>
      <c r="AT22" s="119">
        <v>0</v>
      </c>
      <c r="AU22" s="118">
        <v>0</v>
      </c>
      <c r="AV22" s="119">
        <v>0</v>
      </c>
      <c r="AW22" s="118">
        <v>0</v>
      </c>
      <c r="AX22" s="119">
        <v>0</v>
      </c>
      <c r="AY22" s="118">
        <v>0</v>
      </c>
      <c r="AZ22" s="119">
        <v>0</v>
      </c>
      <c r="BA22" s="118">
        <v>0</v>
      </c>
      <c r="BB22" s="119">
        <v>0</v>
      </c>
      <c r="BC22" s="118">
        <v>0</v>
      </c>
      <c r="BD22" s="119">
        <v>0</v>
      </c>
      <c r="BE22" s="118">
        <v>34302.800000000003</v>
      </c>
      <c r="BF22" s="119">
        <v>1</v>
      </c>
      <c r="BG22" s="118">
        <v>0</v>
      </c>
      <c r="BH22" s="119">
        <v>0</v>
      </c>
      <c r="BI22" s="118">
        <v>0</v>
      </c>
      <c r="BJ22" s="119">
        <v>0</v>
      </c>
      <c r="BK22" s="118">
        <v>0</v>
      </c>
      <c r="BL22" s="119">
        <v>0</v>
      </c>
      <c r="BM22" s="118">
        <v>0</v>
      </c>
      <c r="BN22" s="119">
        <v>0</v>
      </c>
      <c r="BO22" s="118">
        <v>0</v>
      </c>
      <c r="BP22" s="119">
        <v>0</v>
      </c>
      <c r="BQ22" s="118">
        <v>0</v>
      </c>
      <c r="BR22" s="119">
        <v>0</v>
      </c>
      <c r="BS22" s="118">
        <v>0</v>
      </c>
      <c r="BT22" s="119">
        <v>0</v>
      </c>
      <c r="BU22" s="118">
        <v>0</v>
      </c>
      <c r="BV22" s="119">
        <v>0</v>
      </c>
      <c r="BW22" s="118">
        <v>0</v>
      </c>
      <c r="BX22" s="119">
        <v>0</v>
      </c>
      <c r="BY22" s="118">
        <v>0</v>
      </c>
      <c r="BZ22" s="119">
        <v>0</v>
      </c>
      <c r="CA22" s="118">
        <v>75329.58</v>
      </c>
      <c r="CB22" s="120">
        <v>2.0299999999999998</v>
      </c>
    </row>
    <row r="23" spans="1:80" x14ac:dyDescent="0.3">
      <c r="A23" s="253" t="s">
        <v>406</v>
      </c>
      <c r="C23" s="24">
        <f>AVERAGE(C11:C22)</f>
        <v>19777.083333333332</v>
      </c>
      <c r="D23" s="24">
        <f t="shared" ref="D23:BO23" si="0">AVERAGE(D11:D22)</f>
        <v>0.35333333333333333</v>
      </c>
      <c r="E23" s="24">
        <f t="shared" si="0"/>
        <v>8968.7066666666669</v>
      </c>
      <c r="F23" s="24">
        <f t="shared" si="0"/>
        <v>0.14833333333333334</v>
      </c>
      <c r="G23" s="24">
        <f t="shared" si="0"/>
        <v>5333</v>
      </c>
      <c r="H23" s="24">
        <f t="shared" si="0"/>
        <v>0.10833333333333334</v>
      </c>
      <c r="I23" s="24">
        <f t="shared" si="0"/>
        <v>3550.7750000000001</v>
      </c>
      <c r="J23" s="24">
        <f t="shared" si="0"/>
        <v>0.125</v>
      </c>
      <c r="K23" s="24">
        <f t="shared" si="0"/>
        <v>0</v>
      </c>
      <c r="L23" s="24">
        <f t="shared" si="0"/>
        <v>0</v>
      </c>
      <c r="M23" s="24">
        <f t="shared" si="0"/>
        <v>0</v>
      </c>
      <c r="N23" s="24">
        <f t="shared" si="0"/>
        <v>0</v>
      </c>
      <c r="O23" s="24">
        <f t="shared" si="0"/>
        <v>0</v>
      </c>
      <c r="P23" s="24">
        <f t="shared" si="0"/>
        <v>0</v>
      </c>
      <c r="Q23" s="24">
        <f t="shared" si="0"/>
        <v>0</v>
      </c>
      <c r="R23" s="24">
        <f t="shared" si="0"/>
        <v>0</v>
      </c>
      <c r="S23" s="24">
        <f t="shared" si="0"/>
        <v>0</v>
      </c>
      <c r="T23" s="24">
        <f t="shared" si="0"/>
        <v>0</v>
      </c>
      <c r="U23" s="24">
        <f t="shared" si="0"/>
        <v>0</v>
      </c>
      <c r="V23" s="24">
        <f t="shared" si="0"/>
        <v>0</v>
      </c>
      <c r="W23" s="24">
        <f t="shared" si="0"/>
        <v>0</v>
      </c>
      <c r="X23" s="24">
        <f t="shared" si="0"/>
        <v>0</v>
      </c>
      <c r="Y23" s="24">
        <f t="shared" si="0"/>
        <v>0</v>
      </c>
      <c r="Z23" s="24">
        <f t="shared" si="0"/>
        <v>0</v>
      </c>
      <c r="AA23" s="24">
        <f t="shared" si="0"/>
        <v>0</v>
      </c>
      <c r="AB23" s="24">
        <f t="shared" si="0"/>
        <v>0</v>
      </c>
      <c r="AC23" s="24">
        <f t="shared" si="0"/>
        <v>0</v>
      </c>
      <c r="AD23" s="24">
        <f t="shared" si="0"/>
        <v>0</v>
      </c>
      <c r="AE23" s="24">
        <f t="shared" si="0"/>
        <v>0</v>
      </c>
      <c r="AF23" s="24">
        <f t="shared" si="0"/>
        <v>0</v>
      </c>
      <c r="AG23" s="24">
        <f t="shared" si="0"/>
        <v>468.75</v>
      </c>
      <c r="AH23" s="24">
        <f t="shared" si="0"/>
        <v>0.01</v>
      </c>
      <c r="AI23" s="24">
        <f t="shared" si="0"/>
        <v>0</v>
      </c>
      <c r="AJ23" s="24">
        <f t="shared" si="0"/>
        <v>0</v>
      </c>
      <c r="AK23" s="24">
        <f t="shared" si="0"/>
        <v>0</v>
      </c>
      <c r="AL23" s="24">
        <f t="shared" si="0"/>
        <v>0</v>
      </c>
      <c r="AM23" s="24">
        <f t="shared" si="0"/>
        <v>0</v>
      </c>
      <c r="AN23" s="24">
        <f t="shared" si="0"/>
        <v>0</v>
      </c>
      <c r="AO23" s="24">
        <f t="shared" si="0"/>
        <v>0</v>
      </c>
      <c r="AP23" s="24">
        <f t="shared" si="0"/>
        <v>0</v>
      </c>
      <c r="AQ23" s="24">
        <f t="shared" si="0"/>
        <v>0</v>
      </c>
      <c r="AR23" s="24">
        <f t="shared" si="0"/>
        <v>0</v>
      </c>
      <c r="AS23" s="24">
        <f t="shared" si="0"/>
        <v>0</v>
      </c>
      <c r="AT23" s="24">
        <f t="shared" si="0"/>
        <v>0</v>
      </c>
      <c r="AU23" s="24">
        <f t="shared" si="0"/>
        <v>0</v>
      </c>
      <c r="AV23" s="24">
        <f t="shared" si="0"/>
        <v>0</v>
      </c>
      <c r="AW23" s="24">
        <f t="shared" si="0"/>
        <v>0</v>
      </c>
      <c r="AX23" s="24">
        <f t="shared" si="0"/>
        <v>0</v>
      </c>
      <c r="AY23" s="24">
        <f t="shared" si="0"/>
        <v>0</v>
      </c>
      <c r="AZ23" s="24">
        <f t="shared" si="0"/>
        <v>0</v>
      </c>
      <c r="BA23" s="24">
        <f t="shared" si="0"/>
        <v>0</v>
      </c>
      <c r="BB23" s="24">
        <f t="shared" si="0"/>
        <v>0</v>
      </c>
      <c r="BC23" s="24">
        <f t="shared" si="0"/>
        <v>0</v>
      </c>
      <c r="BD23" s="24">
        <f t="shared" si="0"/>
        <v>0</v>
      </c>
      <c r="BE23" s="24">
        <f t="shared" si="0"/>
        <v>2858.5666666666671</v>
      </c>
      <c r="BF23" s="24">
        <f t="shared" si="0"/>
        <v>8.3333333333333329E-2</v>
      </c>
      <c r="BG23" s="24">
        <f t="shared" si="0"/>
        <v>0</v>
      </c>
      <c r="BH23" s="24">
        <f t="shared" si="0"/>
        <v>0</v>
      </c>
      <c r="BI23" s="24">
        <f t="shared" si="0"/>
        <v>18687.75</v>
      </c>
      <c r="BJ23" s="24">
        <f t="shared" si="0"/>
        <v>0.45166666666666666</v>
      </c>
      <c r="BK23" s="24">
        <f t="shared" si="0"/>
        <v>1886.1666666666667</v>
      </c>
      <c r="BL23" s="24">
        <f t="shared" si="0"/>
        <v>5.5E-2</v>
      </c>
      <c r="BM23" s="24">
        <f t="shared" si="0"/>
        <v>7271.666666666667</v>
      </c>
      <c r="BN23" s="24">
        <f t="shared" si="0"/>
        <v>0.18083333333333332</v>
      </c>
      <c r="BO23" s="24">
        <f t="shared" si="0"/>
        <v>15139.416666666666</v>
      </c>
      <c r="BP23" s="24">
        <f t="shared" ref="BP23:CB23" si="1">AVERAGE(BP11:BP22)</f>
        <v>0.41666666666666669</v>
      </c>
      <c r="BQ23" s="24">
        <f t="shared" si="1"/>
        <v>13761.666666666666</v>
      </c>
      <c r="BR23" s="24">
        <f t="shared" si="1"/>
        <v>0.40083333333333337</v>
      </c>
      <c r="BS23" s="24">
        <f t="shared" si="1"/>
        <v>1516</v>
      </c>
      <c r="BT23" s="24">
        <f t="shared" si="1"/>
        <v>4.4166666666666667E-2</v>
      </c>
      <c r="BU23" s="24">
        <f t="shared" si="1"/>
        <v>1294.9166666666667</v>
      </c>
      <c r="BV23" s="24">
        <f t="shared" si="1"/>
        <v>3.3333333333333333E-2</v>
      </c>
      <c r="BW23" s="24">
        <f t="shared" si="1"/>
        <v>0</v>
      </c>
      <c r="BX23" s="24">
        <f t="shared" si="1"/>
        <v>0</v>
      </c>
      <c r="BY23" s="24">
        <f t="shared" si="1"/>
        <v>0</v>
      </c>
      <c r="BZ23" s="24">
        <f t="shared" si="1"/>
        <v>0</v>
      </c>
      <c r="CA23" s="24">
        <f t="shared" si="1"/>
        <v>100514.46500000001</v>
      </c>
      <c r="CB23" s="24">
        <f t="shared" si="1"/>
        <v>2.4108333333333332</v>
      </c>
    </row>
    <row r="24" spans="1:80" x14ac:dyDescent="0.3">
      <c r="A24" s="254" t="s">
        <v>436</v>
      </c>
      <c r="C24" s="24">
        <f>C23-'FTE Analysis'!B23</f>
        <v>-3755.4166666666679</v>
      </c>
      <c r="D24" s="24">
        <f>D23-'FTE Analysis'!C23</f>
        <v>-6.7666666666666653E-2</v>
      </c>
      <c r="E24" s="24">
        <f>E23-'FTE Analysis'!D23</f>
        <v>-1488.141333333333</v>
      </c>
      <c r="F24" s="24">
        <f>F23-'FTE Analysis'!E23</f>
        <v>-2.6666666666666644E-2</v>
      </c>
      <c r="G24" s="24">
        <f>G23-'FTE Analysis'!F23</f>
        <v>1690.5</v>
      </c>
      <c r="H24" s="24">
        <f>H23-'FTE Analysis'!G23</f>
        <v>2.8333333333333335E-2</v>
      </c>
      <c r="I24" s="24">
        <f>I23-'FTE Analysis'!H23</f>
        <v>-710.1550000000002</v>
      </c>
      <c r="J24" s="24">
        <f>J23-'FTE Analysis'!I23</f>
        <v>-2.4999999999999994E-2</v>
      </c>
      <c r="K24" s="24">
        <f>K23-'FTE Analysis'!J23</f>
        <v>0</v>
      </c>
      <c r="L24" s="24">
        <f>L23-'FTE Analysis'!K23</f>
        <v>0</v>
      </c>
      <c r="M24" s="24">
        <f>M23-'FTE Analysis'!L23</f>
        <v>0</v>
      </c>
      <c r="N24" s="24">
        <f>N23-'FTE Analysis'!M23</f>
        <v>0</v>
      </c>
      <c r="O24" s="24">
        <f>O23-'FTE Analysis'!N23</f>
        <v>0</v>
      </c>
      <c r="P24" s="24">
        <f>P23-'FTE Analysis'!O23</f>
        <v>0</v>
      </c>
      <c r="Q24" s="24">
        <f>Q23-'FTE Analysis'!P23</f>
        <v>0</v>
      </c>
      <c r="R24" s="24">
        <f>R23-'FTE Analysis'!Q23</f>
        <v>0</v>
      </c>
      <c r="S24" s="24">
        <f>S23-'FTE Analysis'!R23</f>
        <v>0</v>
      </c>
      <c r="T24" s="24">
        <f>T23-'FTE Analysis'!S23</f>
        <v>0</v>
      </c>
      <c r="U24" s="24">
        <f>U23-'FTE Analysis'!T23</f>
        <v>0</v>
      </c>
      <c r="V24" s="24">
        <f>V23-'FTE Analysis'!U23</f>
        <v>0</v>
      </c>
      <c r="W24" s="24">
        <f>W23-'FTE Analysis'!V23</f>
        <v>0</v>
      </c>
      <c r="X24" s="24">
        <f>X23-'FTE Analysis'!W23</f>
        <v>0</v>
      </c>
      <c r="Y24" s="24">
        <f>Y23-'FTE Analysis'!X23</f>
        <v>0</v>
      </c>
      <c r="Z24" s="24">
        <f>Z23-'FTE Analysis'!Y23</f>
        <v>0</v>
      </c>
      <c r="AA24" s="24">
        <f>AA23-'FTE Analysis'!Z23</f>
        <v>0</v>
      </c>
      <c r="AB24" s="24">
        <f>AB23-'FTE Analysis'!AA23</f>
        <v>0</v>
      </c>
      <c r="AC24" s="24">
        <f>AC23-'FTE Analysis'!AB23</f>
        <v>0</v>
      </c>
      <c r="AD24" s="24">
        <f>AD23-'FTE Analysis'!AC23</f>
        <v>0</v>
      </c>
      <c r="AE24" s="24">
        <f>AE23-'FTE Analysis'!AD23</f>
        <v>0</v>
      </c>
      <c r="AF24" s="24">
        <f>AF23-'FTE Analysis'!AE23</f>
        <v>0</v>
      </c>
      <c r="AG24" s="24">
        <f>AG23-'FTE Analysis'!AF23</f>
        <v>-93.75</v>
      </c>
      <c r="AH24" s="24">
        <f>AH23-'FTE Analysis'!AG23</f>
        <v>-2E-3</v>
      </c>
      <c r="AI24" s="24">
        <f>AI23-'FTE Analysis'!AH23</f>
        <v>0</v>
      </c>
      <c r="AJ24" s="24">
        <f>AJ23-'FTE Analysis'!AI23</f>
        <v>0</v>
      </c>
      <c r="AK24" s="24">
        <f>AK23-'FTE Analysis'!AJ23</f>
        <v>0</v>
      </c>
      <c r="AL24" s="24">
        <f>AL23-'FTE Analysis'!AK23</f>
        <v>0</v>
      </c>
      <c r="AM24" s="24">
        <f>AM23-'FTE Analysis'!AL23</f>
        <v>0</v>
      </c>
      <c r="AN24" s="24">
        <f>AN23-'FTE Analysis'!AM23</f>
        <v>0</v>
      </c>
      <c r="AO24" s="24">
        <f>AO23-'FTE Analysis'!AN23</f>
        <v>0</v>
      </c>
      <c r="AP24" s="24">
        <f>AP23-'FTE Analysis'!AO23</f>
        <v>0</v>
      </c>
      <c r="AQ24" s="24">
        <f>AQ23-'FTE Analysis'!AP23</f>
        <v>0</v>
      </c>
      <c r="AR24" s="24">
        <f>AR23-'FTE Analysis'!AQ23</f>
        <v>0</v>
      </c>
      <c r="AS24" s="24">
        <f>AS23-'FTE Analysis'!AR23</f>
        <v>0</v>
      </c>
      <c r="AT24" s="24">
        <f>AT23-'FTE Analysis'!AS23</f>
        <v>0</v>
      </c>
      <c r="AU24" s="24">
        <f>AU23-'FTE Analysis'!AT23</f>
        <v>0</v>
      </c>
      <c r="AV24" s="24">
        <f>AV23-'FTE Analysis'!AU23</f>
        <v>0</v>
      </c>
      <c r="AW24" s="24">
        <f>AW23-'FTE Analysis'!AV23</f>
        <v>0</v>
      </c>
      <c r="AX24" s="24">
        <f>AX23-'FTE Analysis'!AW23</f>
        <v>0</v>
      </c>
      <c r="AY24" s="24">
        <f>AY23-'FTE Analysis'!AX23</f>
        <v>0</v>
      </c>
      <c r="AZ24" s="24">
        <f>AZ23-'FTE Analysis'!AY23</f>
        <v>0</v>
      </c>
      <c r="BA24" s="24">
        <f>BA23-'FTE Analysis'!AZ23</f>
        <v>0</v>
      </c>
      <c r="BB24" s="24">
        <f>BB23-'FTE Analysis'!BA23</f>
        <v>0</v>
      </c>
      <c r="BC24" s="24">
        <f>BC23-'FTE Analysis'!BB23</f>
        <v>0</v>
      </c>
      <c r="BD24" s="24">
        <f>BD23-'FTE Analysis'!BC23</f>
        <v>0</v>
      </c>
      <c r="BE24" s="24">
        <f>BE23-'FTE Analysis'!BD23</f>
        <v>-571.71333333333314</v>
      </c>
      <c r="BF24" s="24">
        <f>BF23-'FTE Analysis'!BE23</f>
        <v>-1.6666666666666677E-2</v>
      </c>
      <c r="BG24" s="24">
        <f>BG23-'FTE Analysis'!BF23</f>
        <v>0</v>
      </c>
      <c r="BH24" s="24">
        <f>BH23-'FTE Analysis'!BG23</f>
        <v>0</v>
      </c>
      <c r="BI24" s="24">
        <f>BI23-'FTE Analysis'!BH23</f>
        <v>4421.6499999999996</v>
      </c>
      <c r="BJ24" s="24">
        <f>BJ23-'FTE Analysis'!BI23</f>
        <v>0.10266666666666668</v>
      </c>
      <c r="BK24" s="24">
        <f>BK23-'FTE Analysis'!BJ23</f>
        <v>89.766666666666652</v>
      </c>
      <c r="BL24" s="24">
        <f>BL23-'FTE Analysis'!BK23</f>
        <v>-1.0000000000000078E-3</v>
      </c>
      <c r="BM24" s="24">
        <f>BM23-'FTE Analysis'!BL23</f>
        <v>-1454.333333333333</v>
      </c>
      <c r="BN24" s="24">
        <f>BN23-'FTE Analysis'!BM23</f>
        <v>-3.616666666666668E-2</v>
      </c>
      <c r="BO24" s="24">
        <f>BO23-'FTE Analysis'!BN23</f>
        <v>-2349.0833333333339</v>
      </c>
      <c r="BP24" s="24">
        <f>BP23-'FTE Analysis'!BO23</f>
        <v>-6.9333333333333358E-2</v>
      </c>
      <c r="BQ24" s="24">
        <f>BQ23-'FTE Analysis'!BP23</f>
        <v>829.26666666666642</v>
      </c>
      <c r="BR24" s="24">
        <f>BR23-'FTE Analysis'!BQ23</f>
        <v>1.3833333333333364E-2</v>
      </c>
      <c r="BS24" s="24">
        <f>BS23-'FTE Analysis'!BR23</f>
        <v>-303.20000000000005</v>
      </c>
      <c r="BT24" s="24">
        <f>BT23-'FTE Analysis'!BS23</f>
        <v>-8.8333333333333389E-3</v>
      </c>
      <c r="BU24" s="24">
        <f>BU23-'FTE Analysis'!BT23</f>
        <v>-258.98333333333335</v>
      </c>
      <c r="BV24" s="24">
        <f>BV23-'FTE Analysis'!BU23</f>
        <v>-6.666666666666668E-3</v>
      </c>
      <c r="BW24" s="24">
        <f>BW23-'FTE Analysis'!BV23</f>
        <v>0</v>
      </c>
      <c r="BX24" s="24">
        <f>BX23-'FTE Analysis'!BW23</f>
        <v>0</v>
      </c>
      <c r="BY24" s="24">
        <f>BY23-'FTE Analysis'!BX23</f>
        <v>0</v>
      </c>
      <c r="BZ24" s="24">
        <f>BZ23-'FTE Analysis'!BY23</f>
        <v>0</v>
      </c>
      <c r="CA24" s="24">
        <f>CA23-'FTE Analysis'!BZ23</f>
        <v>-3953.5929999999789</v>
      </c>
      <c r="CB24" s="24">
        <f>CB23-'FTE Analysis'!CA23</f>
        <v>-0.11516666666666708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Proposed RATE MODEL</vt:lpstr>
      <vt:lpstr>Original Session Data</vt:lpstr>
      <vt:lpstr>Avg Hours Reported in Survey</vt:lpstr>
      <vt:lpstr>FY14 Pivots</vt:lpstr>
      <vt:lpstr>Salary </vt:lpstr>
      <vt:lpstr>FTE COUNT</vt:lpstr>
      <vt:lpstr>FTE Analysis</vt:lpstr>
      <vt:lpstr>FY 15 Contracts</vt:lpstr>
      <vt:lpstr>FY14 Clean</vt:lpstr>
      <vt:lpstr>Raw UFR</vt:lpstr>
      <vt:lpstr>Spring 2018</vt:lpstr>
      <vt:lpstr>Spring 2016 Forecast</vt:lpstr>
      <vt:lpstr>'Avg Hours Reported in Survey'!Print_Area</vt:lpstr>
      <vt:lpstr>'Proposed RATE MODEL'!Print_Area</vt:lpstr>
      <vt:lpstr>'Spring 2018'!Print_Area</vt:lpstr>
      <vt:lpstr>'Spring 2016 Forecast'!Print_Titles</vt:lpstr>
      <vt:lpstr>'Spring 2018'!Print_Titles</vt:lpstr>
    </vt:vector>
  </TitlesOfParts>
  <Company>Public Consulting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257 - DPH Teen Pregnancy Prevention Program Model</dc:title>
  <dc:creator>Peng, Stephen</dc:creator>
  <cp:lastModifiedBy>AutoBVT</cp:lastModifiedBy>
  <cp:lastPrinted>2018-07-30T14:34:37Z</cp:lastPrinted>
  <dcterms:created xsi:type="dcterms:W3CDTF">2016-05-25T15:15:09Z</dcterms:created>
  <dcterms:modified xsi:type="dcterms:W3CDTF">2018-08-03T16:50:37Z</dcterms:modified>
</cp:coreProperties>
</file>